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6810" activeTab="0"/>
  </bookViews>
  <sheets>
    <sheet name="ปร.4 " sheetId="1" r:id="rId1"/>
    <sheet name="ปร.5  " sheetId="2" r:id="rId2"/>
  </sheets>
  <definedNames>
    <definedName name="_xlfn.BAHTTEXT" hidden="1">#NAME?</definedName>
    <definedName name="_xlnm.Print_Area" localSheetId="0">'ปร.4 '!$A$1:$W$194</definedName>
    <definedName name="_xlnm.Print_Area" localSheetId="1">'ปร.5  '!$A$1:$J$72</definedName>
  </definedNames>
  <calcPr fullCalcOnLoad="1"/>
</workbook>
</file>

<file path=xl/sharedStrings.xml><?xml version="1.0" encoding="utf-8"?>
<sst xmlns="http://schemas.openxmlformats.org/spreadsheetml/2006/main" count="748" uniqueCount="272">
  <si>
    <t/>
  </si>
  <si>
    <t>งานประมานราคาถนนคอนกรีต</t>
  </si>
  <si>
    <t>ลักษณะงาน</t>
  </si>
  <si>
    <t xml:space="preserve">2. ความหนาลูกรังรองพื้นทาง     </t>
  </si>
  <si>
    <t xml:space="preserve">1. ความหนาผิวจราจร </t>
  </si>
  <si>
    <t>5. เหล็ก DOWEL BAR  ( EXPANSION  JOINT)</t>
  </si>
  <si>
    <t>DB</t>
  </si>
  <si>
    <t>mm.</t>
  </si>
  <si>
    <t>@</t>
  </si>
  <si>
    <t>m.</t>
  </si>
  <si>
    <t>รายละเอียดงาน</t>
  </si>
  <si>
    <t>งานเกรดเกลี่ยแต่งและบดอัดคันทางเดิม</t>
  </si>
  <si>
    <t>1. ความยาวถนน</t>
  </si>
  <si>
    <t>ม.</t>
  </si>
  <si>
    <t>ตารางเมตร</t>
  </si>
  <si>
    <t>งานดินตัด</t>
  </si>
  <si>
    <t>งานลูกรังรองพื้นทาง</t>
  </si>
  <si>
    <t>เมตร</t>
  </si>
  <si>
    <t>ปูนซีเมนต์</t>
  </si>
  <si>
    <t>ถุง</t>
  </si>
  <si>
    <t>ทราย</t>
  </si>
  <si>
    <t>หิน</t>
  </si>
  <si>
    <t>เหล็ก DOWEL BAR  ( EXPANSION  JOINT)</t>
  </si>
  <si>
    <t>เหล็ก DOWEL BAR  ( CONTRACTION  JOINT)</t>
  </si>
  <si>
    <t>เหล็ก DOWEL BAR  (LONGITUNAL  JOINT)</t>
  </si>
  <si>
    <t>ท่อน</t>
  </si>
  <si>
    <t>ไม้แบบ</t>
  </si>
  <si>
    <t>ไม้เคร่า</t>
  </si>
  <si>
    <t>ตะปู</t>
  </si>
  <si>
    <t>แผ่นโฟม</t>
  </si>
  <si>
    <t>แอลฟัลท์</t>
  </si>
  <si>
    <t>รายการ</t>
  </si>
  <si>
    <t>หน่วย</t>
  </si>
  <si>
    <t>ปริมาณ</t>
  </si>
  <si>
    <t>ราคางานต้นทุน</t>
  </si>
  <si>
    <t>ราคา/หน่วย</t>
  </si>
  <si>
    <t>จำนวนเงิน</t>
  </si>
  <si>
    <t>บาท</t>
  </si>
  <si>
    <t>หมายเหตุ</t>
  </si>
  <si>
    <t>งานปรับเกลี่ยและแต่งคันทางเดิม</t>
  </si>
  <si>
    <t xml:space="preserve">  - งานดินตัด(ธรรมชาติ)</t>
  </si>
  <si>
    <t xml:space="preserve"> - ดินถม (จากงานดินตัด)</t>
  </si>
  <si>
    <t>งานทรายหยาบปรับระดับ</t>
  </si>
  <si>
    <t xml:space="preserve"> - งานทรายหยาบปรับระดับหนา 0.05 ม.</t>
  </si>
  <si>
    <t xml:space="preserve"> - ปูนซีเมนต์ปอร์ตแลนด์ (ประเภท 1)</t>
  </si>
  <si>
    <t xml:space="preserve"> - ทรายหยาบ</t>
  </si>
  <si>
    <t xml:space="preserve"> - หิน เบอร์ 1-2</t>
  </si>
  <si>
    <t xml:space="preserve"> - DOWEL BAR  ( EXPANSION  JOINT)</t>
  </si>
  <si>
    <t xml:space="preserve"> - DOWEL BAR  ( CONTRACTION  JOINT)</t>
  </si>
  <si>
    <t xml:space="preserve"> - DOWEL BAR  (LONGITUNAL  JOINT)</t>
  </si>
  <si>
    <t>งานไไม้แบบ</t>
  </si>
  <si>
    <t xml:space="preserve"> - ไม้แบบ</t>
  </si>
  <si>
    <t xml:space="preserve"> - ไม้เคร่า</t>
  </si>
  <si>
    <t xml:space="preserve"> - ตะปู</t>
  </si>
  <si>
    <t xml:space="preserve"> - แผ่นโฟม หนา 2 ซม.</t>
  </si>
  <si>
    <t>แอสฟัลท์</t>
  </si>
  <si>
    <t xml:space="preserve"> - ค่ายาแนวรอยต่อคอนกรีต</t>
  </si>
  <si>
    <t xml:space="preserve">งานท่อ คสล. </t>
  </si>
  <si>
    <t>งานป้าย</t>
  </si>
  <si>
    <t xml:space="preserve"> - ป้ายแนะนำโครงการ   น1.</t>
  </si>
  <si>
    <t>ตร.ม.</t>
  </si>
  <si>
    <t>ลบ.ม.</t>
  </si>
  <si>
    <t>ตัน</t>
  </si>
  <si>
    <t>ลบ.ฟ.</t>
  </si>
  <si>
    <t>กก.</t>
  </si>
  <si>
    <t>แผ่น</t>
  </si>
  <si>
    <t>ป้าย</t>
  </si>
  <si>
    <t xml:space="preserve"> - ค่าประกอบและติดตั้งไม้แบบ (แรงงาน)</t>
  </si>
  <si>
    <t xml:space="preserve"> - ค่าแรงตัดเหล็ก</t>
  </si>
  <si>
    <t>บาท/ตร.ม.</t>
  </si>
  <si>
    <t>ลูกบาศก์เมตร</t>
  </si>
  <si>
    <t>ผู้เสนอราคา</t>
  </si>
  <si>
    <t>6. เหล็ก DOWEL BAR  ( CONTRACTION  JOINT)</t>
  </si>
  <si>
    <t>7. เหล็ก DOWEL BAR  (LONGITUNAL  JOINT)</t>
  </si>
  <si>
    <t>8. ความหนาทรายรองพื้นทาง</t>
  </si>
  <si>
    <t>งานทรายหยาบรองพื้นทาง</t>
  </si>
  <si>
    <t>การประมาณราคาค่าก่อสร้างเป็นราคากลาง</t>
  </si>
  <si>
    <t>ส่วนราชการ</t>
  </si>
  <si>
    <t>ประเภทงาน</t>
  </si>
  <si>
    <t>เส้นทางสาย</t>
  </si>
  <si>
    <t>สถานที่ก่อสร้าง</t>
  </si>
  <si>
    <t>เจ้าของงาน</t>
  </si>
  <si>
    <t>แบบเลขที่</t>
  </si>
  <si>
    <t>จำนวน</t>
  </si>
  <si>
    <t>ประมาณการตามแบบ  ปร.4</t>
  </si>
  <si>
    <t>ประมาณราคาเมื่อวันที่</t>
  </si>
  <si>
    <t>ลำดับที่</t>
  </si>
  <si>
    <t>(ตัวอักษร)</t>
  </si>
  <si>
    <t>แบบ  ปร.4</t>
  </si>
  <si>
    <t>ราคาค่าแรง</t>
  </si>
  <si>
    <t>รวมราคา</t>
  </si>
  <si>
    <t>งานลูกรังพื้นทาง</t>
  </si>
  <si>
    <t xml:space="preserve">งานดินถม </t>
  </si>
  <si>
    <t xml:space="preserve"> - งานปรับเกลี่ยทรายหยาบ</t>
  </si>
  <si>
    <t xml:space="preserve">งานผิวจราจร  </t>
  </si>
  <si>
    <t>รวมค่าก่อสร้างทั้งสิ้น</t>
  </si>
  <si>
    <t>คิดเพียง</t>
  </si>
  <si>
    <t>ปริมาณคอนกรีต</t>
  </si>
  <si>
    <t>เหล็กตะแกรง  TM  4 mm. @0.20 m.</t>
  </si>
  <si>
    <t>ค่าแรง</t>
  </si>
  <si>
    <t>ลงชื่อ</t>
  </si>
  <si>
    <t>......................................................................................</t>
  </si>
  <si>
    <t>(....................................................................................)</t>
  </si>
  <si>
    <t>วันที่ ............./............................/...................</t>
  </si>
  <si>
    <t>ประทับตรา(ถ้ามี)</t>
  </si>
  <si>
    <t>ให้ถัวเฉลี่ยค่าอำนวยการ  ค่าผันผวน  ดอกเบี้ย  กำไร  ภาษี  ไว้ในราคาต่อหน่วย</t>
  </si>
  <si>
    <t>แบบ  ปร.5</t>
  </si>
  <si>
    <t>รวม</t>
  </si>
  <si>
    <t>Factor  F</t>
  </si>
  <si>
    <t>ค่างานต้นทุน</t>
  </si>
  <si>
    <t>ค่าก่อสร้าง</t>
  </si>
  <si>
    <t>(บาท)</t>
  </si>
  <si>
    <t xml:space="preserve"> - เงินล่วงหน้าจ่าย  0 %</t>
  </si>
  <si>
    <t xml:space="preserve"> - พื้นที่ปกติ</t>
  </si>
  <si>
    <t>สรุป</t>
  </si>
  <si>
    <t>รวมราคาค่าก่อสร้างเป็นเงิน</t>
  </si>
  <si>
    <t>การเสนอราคาให้ระบุที่ตำแหน่งช่อง (เสนอราคาเพียง)  เท่านั้นหากมีการระบุราคาช่องอื่นถือว่าเป็นการเสนอราคา 2 ครั้ง</t>
  </si>
  <si>
    <t>ประมาณราคาค่าก่อสร้างเพื่อเสนอราคา</t>
  </si>
  <si>
    <t>ผลสรุปจากการประมาณราคา =</t>
  </si>
  <si>
    <t xml:space="preserve">หมู่ที่ </t>
  </si>
  <si>
    <t>ความกว้างผิวจราจร</t>
  </si>
  <si>
    <t>ระยะทาง</t>
  </si>
  <si>
    <t xml:space="preserve">ประมาณราคาเมื่อวันที่   </t>
  </si>
  <si>
    <t>ลิตร</t>
  </si>
  <si>
    <t xml:space="preserve"> - เงินประกันผลงานหัก 0%</t>
  </si>
  <si>
    <t xml:space="preserve">งานท่อ ค.ส.ล. </t>
  </si>
  <si>
    <t>เมตร      ปริมาณพื้นที่</t>
  </si>
  <si>
    <t>เมตร    ปริมาณพื้นที่</t>
  </si>
  <si>
    <t>ใบสรุปผลราคาค่าก่อสร้าง</t>
  </si>
  <si>
    <t>หมู่ที่</t>
  </si>
  <si>
    <t xml:space="preserve"> - งานลูกรังพื้นทางหนา 0.10 ม.</t>
  </si>
  <si>
    <t xml:space="preserve"> - ดอกเบี้ยเงินกู้      6 %</t>
  </si>
  <si>
    <t>หินคลุก</t>
  </si>
  <si>
    <t>ทรายหยาบ</t>
  </si>
  <si>
    <t>ราคาท่าทราย</t>
  </si>
  <si>
    <t xml:space="preserve"> งานวัสดุที่แหล่ง</t>
  </si>
  <si>
    <t>ลบ.ม. ละ</t>
  </si>
  <si>
    <t>บาท (หลวม)</t>
  </si>
  <si>
    <t>ค่าดำเนินการและค่าเสื่อมราคางานขุด-ขน</t>
  </si>
  <si>
    <t>ค่าขนส่งวัสดุจากแหล่งถึงหน้างาน</t>
  </si>
  <si>
    <t>อัตรส่วนการยุบตัวเมื่อบดทับ (… x 1.6)</t>
  </si>
  <si>
    <t>ค่าดำเนินการและค่าเสื่อมราคาเมื่อบดทับ</t>
  </si>
  <si>
    <t>...รวมค่างานต้นทุน</t>
  </si>
  <si>
    <t>บาท (แน่น)</t>
  </si>
  <si>
    <t>ราคาน้ำมันดีเซล</t>
  </si>
  <si>
    <t>ตันละ</t>
  </si>
  <si>
    <t>ราคาน้ำมัน</t>
  </si>
  <si>
    <t>บาท/ตัน</t>
  </si>
  <si>
    <t>บาท/ลิตร</t>
  </si>
  <si>
    <t>บาท/ลบ.ม.</t>
  </si>
  <si>
    <t>ตัน/ลบ.ม.</t>
  </si>
  <si>
    <t>ลูกรัง</t>
  </si>
  <si>
    <t>งานรองพื้นทาง ลูกรัง</t>
  </si>
  <si>
    <t>งานรองพื้นทาง หินคลุก</t>
  </si>
  <si>
    <t>งาน ทรายหยาบ รองพื้นทางและผสมคอนกรีต</t>
  </si>
  <si>
    <t>...รวมค่าวัสดุที่หน้างาน</t>
  </si>
  <si>
    <t>ตารางเหล็ก</t>
  </si>
  <si>
    <t>ขนาด</t>
  </si>
  <si>
    <t>ผิวเรียบ</t>
  </si>
  <si>
    <t>ข้ออ้อย</t>
  </si>
  <si>
    <t>หมาย</t>
  </si>
  <si>
    <t>(มม.)</t>
  </si>
  <si>
    <t>(นน./เส้น)</t>
  </si>
  <si>
    <t>เหตุ</t>
  </si>
  <si>
    <t>-</t>
  </si>
  <si>
    <t>สร.</t>
  </si>
  <si>
    <t>ราคา</t>
  </si>
  <si>
    <t>(บาท/ท่อน)</t>
  </si>
  <si>
    <t>ท่อ คสล. ปากลิ้นรางชั้น 3</t>
  </si>
  <si>
    <t>ที่</t>
  </si>
  <si>
    <t>(กก./ถุง)</t>
  </si>
  <si>
    <t>(บาท/ถุง)</t>
  </si>
  <si>
    <t>ปูนซีเมนต์ปอร์ตแลนด์ ประเภท 1</t>
  </si>
  <si>
    <t>(บาท/ตัน)</t>
  </si>
  <si>
    <t>ที</t>
  </si>
  <si>
    <t>(บาท/ม้วน)</t>
  </si>
  <si>
    <t>(บาท/ตร.ม.)</t>
  </si>
  <si>
    <t>ตะแกลงเหล็ก</t>
  </si>
  <si>
    <t>(กว้าง ม.)</t>
  </si>
  <si>
    <t>แผ่นพลาสติก</t>
  </si>
  <si>
    <t xml:space="preserve"> - งานแผ่นพลาสติกรองพื้นทาง ขนาด 120x0.07 mm.</t>
  </si>
  <si>
    <t>แผ่นพลาสติกรองพื้นทาง</t>
  </si>
  <si>
    <t>(กว้าง x ยาว) ม.</t>
  </si>
  <si>
    <t xml:space="preserve">3. ความหนาลูกรังไหล่ทาง     </t>
  </si>
  <si>
    <t>งานลูกรังไหล่ทาง</t>
  </si>
  <si>
    <t xml:space="preserve"> - ค่าแรงผสม - เทคอนกรีต</t>
  </si>
  <si>
    <t>องค์การบริหารส่วนตำบลหนองขาม</t>
  </si>
  <si>
    <t>ตำบลหนองขาม อำเภอคอนสวรรค์ จังหวัดชัยภูมิ</t>
  </si>
  <si>
    <t xml:space="preserve">   RB19 mm @ 0.50 m. </t>
  </si>
  <si>
    <t xml:space="preserve">   RB15 mm @ 0.50 m. </t>
  </si>
  <si>
    <t xml:space="preserve">   DB16 mm @ 0.50 m. </t>
  </si>
  <si>
    <t>ชภ.</t>
  </si>
  <si>
    <t>นม.</t>
  </si>
  <si>
    <t xml:space="preserve"> - งานลูกรังไหล่ทางหนา 0.15 ม.</t>
  </si>
  <si>
    <t>(นายศิริศักดิ์   ศิริบุรี)</t>
  </si>
  <si>
    <t>งานเหล็กเสริม</t>
  </si>
  <si>
    <t xml:space="preserve"> - ค่าแรงวางตะแกรงเหล็ก</t>
  </si>
  <si>
    <t>บุรีรัมย์</t>
  </si>
  <si>
    <t>ราคาโรงโม่</t>
  </si>
  <si>
    <t>ลากพ่วง</t>
  </si>
  <si>
    <t xml:space="preserve">4. เหล็กตะแกรง          RB 4mm  @ </t>
  </si>
  <si>
    <t>30 กิโลเมตร</t>
  </si>
  <si>
    <t>ชย.</t>
  </si>
  <si>
    <t>ก่อสร้างถนนคอนกรีตเสริมเหล็ก</t>
  </si>
  <si>
    <t>(นายจารบุตร  สมัตถะ)</t>
  </si>
  <si>
    <t>ถนนคอนกรีตเสริมเหล็ก</t>
  </si>
  <si>
    <t xml:space="preserve"> - ตะแกรงเหล็ก 4 มม. @ 0.10 x 0.30 ม.</t>
  </si>
  <si>
    <t>ระยะชุมพวง</t>
  </si>
  <si>
    <t>90 กิโลเมตร</t>
  </si>
  <si>
    <t>0.10x0.30</t>
  </si>
  <si>
    <t>หิน 1-2</t>
  </si>
  <si>
    <t>ภูผาม่าน 136 กม.</t>
  </si>
  <si>
    <t>ชุมพวง 119 กม.</t>
  </si>
  <si>
    <t>ปากช่อง 199 กม.</t>
  </si>
  <si>
    <t>110 กิโลเมตร</t>
  </si>
  <si>
    <t>10 ล้อ</t>
  </si>
  <si>
    <t>หน้างาน</t>
  </si>
  <si>
    <t>งาน หิน 1-2 ผสมคอนกรีต</t>
  </si>
  <si>
    <t>21.00-21.99</t>
  </si>
  <si>
    <t>งานลูกรังไหล่ทางกว้าง</t>
  </si>
  <si>
    <t>บ้านฝาย หมู่ที่1 บ้านฝาย หมู่ที่3 -บ้านหนองตาไก้</t>
  </si>
  <si>
    <t>1 บ้านฝาย</t>
  </si>
  <si>
    <t xml:space="preserve">     หนา</t>
  </si>
  <si>
    <t>0.15 ม.</t>
  </si>
  <si>
    <t xml:space="preserve"> ไหล่ทางลูกรังข้างละ  0.25 ม.  โดยเฉลี่ย</t>
  </si>
  <si>
    <t xml:space="preserve"> - งานทรายหยาบปรับระดับ</t>
  </si>
  <si>
    <t xml:space="preserve"> - ขนาด  f 0.30 ม.</t>
  </si>
  <si>
    <t xml:space="preserve"> - ขนาด  f 0.40 ม.</t>
  </si>
  <si>
    <t>90 กม./ตัน</t>
  </si>
  <si>
    <t>90 กม./ลบ.ม.</t>
  </si>
  <si>
    <t>ปริมาตร ทรายหยาบ</t>
  </si>
  <si>
    <t>110 กม./ตัน</t>
  </si>
  <si>
    <t>110 กม./ลบ.ม.</t>
  </si>
  <si>
    <t>ปริมาตร หินคลุก</t>
  </si>
  <si>
    <t xml:space="preserve"> - งานท่อ คสล. ขนาด  f 0.30 ม. ปากลิ้นราง ชั้น 3</t>
  </si>
  <si>
    <t xml:space="preserve"> - งานท่อ คสล. ขนาด  f 0.40 ม. ปากลิ้นราง ชั้น 3</t>
  </si>
  <si>
    <t>30 กม./ตัน</t>
  </si>
  <si>
    <t>30 กม./ลบ.ม.</t>
  </si>
  <si>
    <t>ปริมาตร ลูกรัง</t>
  </si>
  <si>
    <r>
      <t xml:space="preserve">ราคา </t>
    </r>
    <r>
      <rPr>
        <sz val="14"/>
        <rFont val="TH SarabunPSK"/>
        <family val="2"/>
      </rPr>
      <t>(บาท/เส้น)</t>
    </r>
  </si>
  <si>
    <r>
      <t xml:space="preserve">ราคา </t>
    </r>
    <r>
      <rPr>
        <sz val="14"/>
        <rFont val="TH SarabunPSK"/>
        <family val="2"/>
      </rPr>
      <t>(บาท/ตัน)</t>
    </r>
  </si>
  <si>
    <r>
      <t xml:space="preserve">ราคา </t>
    </r>
    <r>
      <rPr>
        <sz val="14"/>
        <rFont val="TH SarabunPSK"/>
        <family val="2"/>
      </rPr>
      <t>(บาท/ท่อน)</t>
    </r>
  </si>
  <si>
    <t xml:space="preserve"> - งานท่อ คสล. ขนาด  f 0.30 ม.</t>
  </si>
  <si>
    <t xml:space="preserve"> - งานท่อ คสล. ขนาด  f 0.40 ม.</t>
  </si>
  <si>
    <r>
      <t xml:space="preserve">ราคาจากใบ </t>
    </r>
    <r>
      <rPr>
        <b/>
        <sz val="14"/>
        <rFont val="TH SarabunPSK"/>
        <family val="2"/>
      </rPr>
      <t>ปร.4</t>
    </r>
    <r>
      <rPr>
        <sz val="14"/>
        <rFont val="TH SarabunPSK"/>
        <family val="2"/>
      </rPr>
      <t xml:space="preserve">  =</t>
    </r>
  </si>
  <si>
    <r>
      <t xml:space="preserve">ที่ใบ </t>
    </r>
    <r>
      <rPr>
        <b/>
        <sz val="14"/>
        <rFont val="TH SarabunPSK"/>
        <family val="2"/>
      </rPr>
      <t>ปร.4</t>
    </r>
    <r>
      <rPr>
        <sz val="14"/>
        <rFont val="TH SarabunPSK"/>
        <family val="2"/>
      </rPr>
      <t xml:space="preserve"> คิดเพียง =</t>
    </r>
  </si>
  <si>
    <r>
      <t xml:space="preserve">ราคาจากใบ </t>
    </r>
    <r>
      <rPr>
        <b/>
        <sz val="14"/>
        <rFont val="TH SarabunPSK"/>
        <family val="2"/>
      </rPr>
      <t>ปร.5</t>
    </r>
    <r>
      <rPr>
        <sz val="14"/>
        <rFont val="TH SarabunPSK"/>
        <family val="2"/>
      </rPr>
      <t xml:space="preserve">  =</t>
    </r>
  </si>
  <si>
    <r>
      <t xml:space="preserve">ที่ใบ </t>
    </r>
    <r>
      <rPr>
        <b/>
        <sz val="14"/>
        <rFont val="TH SarabunPSK"/>
        <family val="2"/>
      </rPr>
      <t>ปร.5</t>
    </r>
    <r>
      <rPr>
        <sz val="14"/>
        <rFont val="TH SarabunPSK"/>
        <family val="2"/>
      </rPr>
      <t xml:space="preserve"> คิดเพียง =</t>
    </r>
  </si>
  <si>
    <r>
      <t>ม.</t>
    </r>
    <r>
      <rPr>
        <vertAlign val="superscript"/>
        <sz val="14"/>
        <rFont val="TH SarabunPSK"/>
        <family val="2"/>
      </rPr>
      <t>#</t>
    </r>
  </si>
  <si>
    <t>(Ø)</t>
  </si>
  <si>
    <t xml:space="preserve">             (นายจารบุตร   สมัตถะ)</t>
  </si>
  <si>
    <t>(ลงชื่อ).................................................ประธานกรรมการฯ</t>
  </si>
  <si>
    <t>(ลงชื่อ)...................................................กรรมการ</t>
  </si>
  <si>
    <t xml:space="preserve">               (นายศิริศักดิ์   ศิริบุรี)</t>
  </si>
  <si>
    <t xml:space="preserve">             (นางกุหลาบ  ศิริบุรี)</t>
  </si>
  <si>
    <t>(ลงชื่อ)...................................................กรรมการและเลขานุการ</t>
  </si>
  <si>
    <t>(นายจารบุตร   สมัตถะ)</t>
  </si>
  <si>
    <t>(ลงชื่อ)....................................................ผู้เสนอราคา</t>
  </si>
  <si>
    <t xml:space="preserve">         (..................................................)</t>
  </si>
  <si>
    <t>ตำแหน่ง..........................................................</t>
  </si>
  <si>
    <t xml:space="preserve">                  ประทับตรา  (ถ้ามี)</t>
  </si>
  <si>
    <t>รวมค่าก่อสร้างทั้งสิ้นเป็นจำนวนเงิน..........................................................................บาท</t>
  </si>
  <si>
    <t>ขอเสนอราคาเพียง......................................................................................................บาท</t>
  </si>
  <si>
    <t>(ลงชื่อ).....................................................ประธานกรรมการฯ</t>
  </si>
  <si>
    <t xml:space="preserve"> </t>
  </si>
  <si>
    <t>(ลงชื่อ).....................................................กรรมการ</t>
  </si>
  <si>
    <t>(ลงชื่อ).....................................................กรรมการและเลขานุการ</t>
  </si>
  <si>
    <t>(นางกุหลาบ   ศิริบุรี)</t>
  </si>
  <si>
    <t>(.......................................................)</t>
  </si>
  <si>
    <t xml:space="preserve">        ผู้เสนอราคา</t>
  </si>
  <si>
    <t>ตำแหน่ง............................................................</t>
  </si>
  <si>
    <t>ประทับตรา   (ถ้ามี)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</si>
</sst>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\ #,##0;&quot;$&quot;\ \-#,##0"/>
    <numFmt numFmtId="200" formatCode="&quot;$&quot;\ #,##0;[Red]&quot;$&quot;\ \-#,##0"/>
    <numFmt numFmtId="201" formatCode="&quot;$&quot;\ #,##0.00;&quot;$&quot;\ \-#,##0.00"/>
    <numFmt numFmtId="202" formatCode="&quot;$&quot;\ #,##0.00;[Red]&quot;$&quot;\ \-#,##0.00"/>
    <numFmt numFmtId="203" formatCode="_ &quot;$&quot;\ * #,##0_ ;_ &quot;$&quot;\ * \-#,##0_ ;_ &quot;$&quot;\ * &quot;-&quot;_ ;_ @_ "/>
    <numFmt numFmtId="204" formatCode="_ * #,##0_ ;_ * \-#,##0_ ;_ * &quot;-&quot;_ ;_ @_ "/>
    <numFmt numFmtId="205" formatCode="_ &quot;$&quot;\ * #,##0.00_ ;_ &quot;$&quot;\ * \-#,##0.00_ ;_ &quot;$&quot;\ * &quot;-&quot;??_ ;_ @_ "/>
    <numFmt numFmtId="206" formatCode="_ * #,##0.00_ ;_ * \-#,##0.00_ ;_ * &quot;-&quot;??_ ;_ @_ "/>
    <numFmt numFmtId="207" formatCode="0.0"/>
    <numFmt numFmtId="208" formatCode="0.000000"/>
    <numFmt numFmtId="209" formatCode="0.00000"/>
    <numFmt numFmtId="210" formatCode="0.0000"/>
    <numFmt numFmtId="211" formatCode="0.000"/>
    <numFmt numFmtId="212" formatCode="_-* #,##0.0_-;\-* #,##0.0_-;_-* &quot;-&quot;??_-;_-@_-"/>
    <numFmt numFmtId="213" formatCode="_-* #,##0_-;\-* #,##0_-;_-* &quot;-&quot;??_-;_-@_-"/>
    <numFmt numFmtId="214" formatCode="_-* #,##0.0000_-;\-* #,##0.0000_-;_-* &quot;-&quot;????_-;_-@_-"/>
    <numFmt numFmtId="215" formatCode="d\ ดดดด\ bbbb"/>
    <numFmt numFmtId="216" formatCode="d\ ดดด\ bbbb"/>
    <numFmt numFmtId="217" formatCode="#,##0.0"/>
    <numFmt numFmtId="218" formatCode="#,##0.00_ ;\-#,##0.00\ 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[$-1070000]d/mm/yyyy;@"/>
    <numFmt numFmtId="223" formatCode="[$-1070000]d/m/yy;@"/>
    <numFmt numFmtId="224" formatCode="[$-41E]d\ mmmm\ yyyy"/>
    <numFmt numFmtId="225" formatCode="&quot;฿&quot;#,##0.00"/>
    <numFmt numFmtId="226" formatCode="d\ ดดดด\ yyyy"/>
    <numFmt numFmtId="227" formatCode="[$-107041E]d\ mmmm\ yyyy;@"/>
    <numFmt numFmtId="228" formatCode="[$-F800]dddd\,\ mmmm\ dd\,\ yyyy"/>
    <numFmt numFmtId="229" formatCode="_-* #,##0.000_-;\-* #,##0.000_-;_-* &quot;-&quot;????_-;_-@_-"/>
    <numFmt numFmtId="230" formatCode="_-* #,##0.00_-;\-* #,##0.00_-;_-* &quot;-&quot;????_-;_-@_-"/>
  </numFmts>
  <fonts count="4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vertAlign val="superscript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2"/>
      <color indexed="8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0" fontId="4" fillId="0" borderId="0" xfId="0" applyFont="1" applyFill="1" applyAlignment="1" quotePrefix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4" fillId="0" borderId="0" xfId="38" applyFont="1" applyFill="1" applyAlignment="1">
      <alignment/>
    </xf>
    <xf numFmtId="0" fontId="4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3" fontId="5" fillId="0" borderId="0" xfId="38" applyFont="1" applyFill="1" applyAlignment="1">
      <alignment horizontal="center"/>
    </xf>
    <xf numFmtId="4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226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1" xfId="3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right"/>
      <protection/>
    </xf>
    <xf numFmtId="0" fontId="4" fillId="0" borderId="0" xfId="0" applyFont="1" applyFill="1" applyBorder="1" applyAlignment="1">
      <alignment/>
    </xf>
    <xf numFmtId="43" fontId="5" fillId="0" borderId="0" xfId="38" applyFont="1" applyFill="1" applyBorder="1" applyAlignment="1">
      <alignment horizontal="center"/>
    </xf>
    <xf numFmtId="43" fontId="4" fillId="0" borderId="0" xfId="38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43" fontId="4" fillId="0" borderId="16" xfId="38" applyNumberFormat="1" applyFont="1" applyFill="1" applyBorder="1" applyAlignment="1">
      <alignment horizontal="right"/>
    </xf>
    <xf numFmtId="43" fontId="4" fillId="0" borderId="16" xfId="38" applyFont="1" applyFill="1" applyBorder="1" applyAlignment="1">
      <alignment horizontal="right"/>
    </xf>
    <xf numFmtId="43" fontId="4" fillId="0" borderId="20" xfId="38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3" fontId="4" fillId="0" borderId="14" xfId="38" applyFont="1" applyFill="1" applyBorder="1" applyAlignment="1">
      <alignment horizontal="right"/>
    </xf>
    <xf numFmtId="43" fontId="4" fillId="0" borderId="15" xfId="38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43" fontId="4" fillId="0" borderId="17" xfId="38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left"/>
    </xf>
    <xf numFmtId="43" fontId="5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3" fontId="4" fillId="0" borderId="26" xfId="38" applyFont="1" applyFill="1" applyBorder="1" applyAlignment="1">
      <alignment/>
    </xf>
    <xf numFmtId="43" fontId="4" fillId="0" borderId="26" xfId="38" applyFont="1" applyFill="1" applyBorder="1" applyAlignment="1">
      <alignment horizontal="right"/>
    </xf>
    <xf numFmtId="43" fontId="4" fillId="0" borderId="27" xfId="38" applyFont="1" applyFill="1" applyBorder="1" applyAlignment="1">
      <alignment horizontal="right"/>
    </xf>
    <xf numFmtId="43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30" xfId="38" applyFont="1" applyFill="1" applyBorder="1" applyAlignment="1">
      <alignment/>
    </xf>
    <xf numFmtId="43" fontId="4" fillId="0" borderId="30" xfId="38" applyFont="1" applyFill="1" applyBorder="1" applyAlignment="1">
      <alignment horizontal="right"/>
    </xf>
    <xf numFmtId="43" fontId="5" fillId="0" borderId="0" xfId="38" applyFont="1" applyFill="1" applyAlignment="1">
      <alignment/>
    </xf>
    <xf numFmtId="4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29" xfId="0" applyFont="1" applyFill="1" applyBorder="1" applyAlignment="1">
      <alignment/>
    </xf>
    <xf numFmtId="9" fontId="4" fillId="0" borderId="0" xfId="0" applyNumberFormat="1" applyFont="1" applyFill="1" applyAlignment="1">
      <alignment/>
    </xf>
    <xf numFmtId="230" fontId="4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43" fontId="4" fillId="0" borderId="35" xfId="38" applyFont="1" applyFill="1" applyBorder="1" applyAlignment="1">
      <alignment/>
    </xf>
    <xf numFmtId="43" fontId="4" fillId="0" borderId="32" xfId="38" applyFont="1" applyFill="1" applyBorder="1" applyAlignment="1">
      <alignment horizontal="right"/>
    </xf>
    <xf numFmtId="43" fontId="4" fillId="0" borderId="36" xfId="0" applyNumberFormat="1" applyFont="1" applyFill="1" applyBorder="1" applyAlignment="1">
      <alignment/>
    </xf>
    <xf numFmtId="43" fontId="4" fillId="0" borderId="0" xfId="46" applyNumberFormat="1" applyFont="1" applyFill="1" applyAlignment="1">
      <alignment/>
      <protection/>
    </xf>
    <xf numFmtId="0" fontId="4" fillId="0" borderId="0" xfId="46" applyFont="1" applyFill="1">
      <alignment/>
      <protection/>
    </xf>
    <xf numFmtId="43" fontId="4" fillId="0" borderId="0" xfId="46" applyNumberFormat="1" applyFont="1" applyFill="1">
      <alignment/>
      <protection/>
    </xf>
    <xf numFmtId="226" fontId="5" fillId="0" borderId="0" xfId="0" applyNumberFormat="1" applyFont="1" applyFill="1" applyAlignment="1">
      <alignment horizontal="center" vertical="center"/>
    </xf>
    <xf numFmtId="216" fontId="5" fillId="0" borderId="0" xfId="0" applyNumberFormat="1" applyFont="1" applyFill="1" applyAlignment="1">
      <alignment/>
    </xf>
    <xf numFmtId="2" fontId="4" fillId="0" borderId="0" xfId="46" applyNumberFormat="1" applyFont="1" applyFill="1" applyAlignment="1">
      <alignment horizontal="center"/>
      <protection/>
    </xf>
    <xf numFmtId="2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43" fontId="4" fillId="0" borderId="37" xfId="38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43" fontId="4" fillId="0" borderId="35" xfId="38" applyFont="1" applyFill="1" applyBorder="1" applyAlignment="1">
      <alignment horizontal="right"/>
    </xf>
    <xf numFmtId="43" fontId="4" fillId="0" borderId="0" xfId="38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46" applyFont="1" applyFill="1" applyBorder="1" applyAlignment="1">
      <alignment/>
      <protection/>
    </xf>
    <xf numFmtId="0" fontId="5" fillId="0" borderId="0" xfId="46" applyFont="1" applyFill="1" applyBorder="1" applyAlignment="1">
      <alignment horizontal="left"/>
      <protection/>
    </xf>
    <xf numFmtId="228" fontId="5" fillId="0" borderId="0" xfId="46" applyNumberFormat="1" applyFont="1" applyFill="1" applyAlignment="1">
      <alignment horizontal="center"/>
      <protection/>
    </xf>
    <xf numFmtId="0" fontId="4" fillId="0" borderId="0" xfId="46" applyFont="1" applyFill="1" applyAlignment="1">
      <alignment/>
      <protection/>
    </xf>
    <xf numFmtId="0" fontId="5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3" fontId="5" fillId="0" borderId="46" xfId="38" applyFont="1" applyFill="1" applyBorder="1" applyAlignment="1">
      <alignment horizontal="center" vertical="center"/>
    </xf>
    <xf numFmtId="43" fontId="5" fillId="0" borderId="47" xfId="38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43" fontId="5" fillId="0" borderId="0" xfId="38" applyFont="1" applyFill="1" applyAlignment="1">
      <alignment horizontal="center"/>
    </xf>
    <xf numFmtId="0" fontId="4" fillId="0" borderId="30" xfId="0" applyFont="1" applyFill="1" applyBorder="1" applyAlignment="1">
      <alignment horizontal="left"/>
    </xf>
    <xf numFmtId="43" fontId="5" fillId="0" borderId="0" xfId="38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16" fontId="5" fillId="0" borderId="0" xfId="0" applyNumberFormat="1" applyFont="1" applyFill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3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216" fontId="26" fillId="0" borderId="0" xfId="0" applyNumberFormat="1" applyFont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 horizontal="left"/>
    </xf>
    <xf numFmtId="43" fontId="27" fillId="0" borderId="52" xfId="0" applyNumberFormat="1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220" fontId="27" fillId="0" borderId="0" xfId="38" applyNumberFormat="1" applyFont="1" applyBorder="1" applyAlignment="1">
      <alignment/>
    </xf>
    <xf numFmtId="0" fontId="27" fillId="0" borderId="39" xfId="0" applyFont="1" applyBorder="1" applyAlignment="1">
      <alignment/>
    </xf>
    <xf numFmtId="43" fontId="27" fillId="0" borderId="20" xfId="38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43" fontId="27" fillId="0" borderId="0" xfId="38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57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4" fontId="27" fillId="0" borderId="21" xfId="0" applyNumberFormat="1" applyFont="1" applyBorder="1" applyAlignment="1">
      <alignment horizontal="right"/>
    </xf>
    <xf numFmtId="4" fontId="27" fillId="0" borderId="15" xfId="0" applyNumberFormat="1" applyFont="1" applyBorder="1" applyAlignment="1">
      <alignment horizontal="right"/>
    </xf>
    <xf numFmtId="4" fontId="27" fillId="0" borderId="15" xfId="0" applyNumberFormat="1" applyFont="1" applyBorder="1" applyAlignment="1">
      <alignment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3" fontId="27" fillId="0" borderId="40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59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39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4" xfId="0" applyFont="1" applyBorder="1" applyAlignment="1">
      <alignment horizontal="right"/>
    </xf>
    <xf numFmtId="43" fontId="26" fillId="0" borderId="24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 horizontal="right"/>
    </xf>
    <xf numFmtId="4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43" fontId="26" fillId="0" borderId="0" xfId="0" applyNumberFormat="1" applyFont="1" applyBorder="1" applyAlignment="1">
      <alignment/>
    </xf>
    <xf numFmtId="43" fontId="26" fillId="0" borderId="0" xfId="0" applyNumberFormat="1" applyFont="1" applyAlignment="1">
      <alignment horizontal="center"/>
    </xf>
    <xf numFmtId="43" fontId="26" fillId="0" borderId="0" xfId="0" applyNumberFormat="1" applyFont="1" applyAlignment="1">
      <alignment/>
    </xf>
    <xf numFmtId="43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226" fontId="26" fillId="0" borderId="0" xfId="0" applyNumberFormat="1" applyFont="1" applyFill="1" applyAlignment="1">
      <alignment horizontal="center"/>
    </xf>
    <xf numFmtId="43" fontId="27" fillId="0" borderId="39" xfId="38" applyFont="1" applyBorder="1" applyAlignment="1">
      <alignment horizontal="right"/>
    </xf>
    <xf numFmtId="43" fontId="27" fillId="0" borderId="20" xfId="38" applyFont="1" applyBorder="1" applyAlignment="1">
      <alignment horizontal="right"/>
    </xf>
    <xf numFmtId="43" fontId="26" fillId="0" borderId="24" xfId="0" applyNumberFormat="1" applyFont="1" applyBorder="1" applyAlignment="1">
      <alignment horizontal="center"/>
    </xf>
    <xf numFmtId="43" fontId="26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238125</xdr:rowOff>
    </xdr:from>
    <xdr:to>
      <xdr:col>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00125" y="3571875"/>
          <a:ext cx="523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15</xdr:row>
      <xdr:rowOff>9525</xdr:rowOff>
    </xdr:from>
    <xdr:to>
      <xdr:col>6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1524000" y="35814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581025</xdr:colOff>
      <xdr:row>15</xdr:row>
      <xdr:rowOff>9525</xdr:rowOff>
    </xdr:from>
    <xdr:to>
      <xdr:col>7</xdr:col>
      <xdr:colOff>0</xdr:colOff>
      <xdr:row>15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419475" y="3581400"/>
          <a:ext cx="809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161925</xdr:rowOff>
    </xdr:from>
    <xdr:to>
      <xdr:col>5</xdr:col>
      <xdr:colOff>600075</xdr:colOff>
      <xdr:row>14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1543050" y="3495675"/>
          <a:ext cx="1895475" cy="7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238125</xdr:rowOff>
    </xdr:from>
    <xdr:to>
      <xdr:col>5</xdr:col>
      <xdr:colOff>466725</xdr:colOff>
      <xdr:row>14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76450" y="3333750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ผิวจราจรคอนกรีต</a:t>
          </a:r>
        </a:p>
      </xdr:txBody>
    </xdr:sp>
    <xdr:clientData/>
  </xdr:twoCellAnchor>
  <xdr:twoCellAnchor>
    <xdr:from>
      <xdr:col>3</xdr:col>
      <xdr:colOff>0</xdr:colOff>
      <xdr:row>15</xdr:row>
      <xdr:rowOff>190500</xdr:rowOff>
    </xdr:from>
    <xdr:to>
      <xdr:col>3</xdr:col>
      <xdr:colOff>0</xdr:colOff>
      <xdr:row>16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524000" y="3762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161925</xdr:rowOff>
    </xdr:from>
    <xdr:to>
      <xdr:col>6</xdr:col>
      <xdr:colOff>0</xdr:colOff>
      <xdr:row>16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533775" y="3733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16</xdr:row>
      <xdr:rowOff>9525</xdr:rowOff>
    </xdr:from>
    <xdr:to>
      <xdr:col>6</xdr:col>
      <xdr:colOff>123825</xdr:colOff>
      <xdr:row>16</xdr:row>
      <xdr:rowOff>9525</xdr:rowOff>
    </xdr:to>
    <xdr:sp>
      <xdr:nvSpPr>
        <xdr:cNvPr id="8" name="Line 8"/>
        <xdr:cNvSpPr>
          <a:spLocks/>
        </xdr:cNvSpPr>
      </xdr:nvSpPr>
      <xdr:spPr>
        <a:xfrm>
          <a:off x="1524000" y="3819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90600" y="1666875"/>
          <a:ext cx="38481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8</xdr:col>
      <xdr:colOff>9525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214312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2143125" y="16668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3533775" y="16668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2</xdr:col>
      <xdr:colOff>0</xdr:colOff>
      <xdr:row>6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990600" y="923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161925</xdr:rowOff>
    </xdr:from>
    <xdr:to>
      <xdr:col>4</xdr:col>
      <xdr:colOff>9525</xdr:colOff>
      <xdr:row>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152650" y="876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3</xdr:row>
      <xdr:rowOff>171450</xdr:rowOff>
    </xdr:from>
    <xdr:to>
      <xdr:col>5</xdr:col>
      <xdr:colOff>609600</xdr:colOff>
      <xdr:row>6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448050" y="885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142875</xdr:rowOff>
    </xdr:from>
    <xdr:to>
      <xdr:col>8</xdr:col>
      <xdr:colOff>9525</xdr:colOff>
      <xdr:row>6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4848225" y="8572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533400</xdr:colOff>
      <xdr:row>6</xdr:row>
      <xdr:rowOff>9525</xdr:rowOff>
    </xdr:from>
    <xdr:to>
      <xdr:col>8</xdr:col>
      <xdr:colOff>9525</xdr:colOff>
      <xdr:row>6</xdr:row>
      <xdr:rowOff>9525</xdr:rowOff>
    </xdr:to>
    <xdr:sp>
      <xdr:nvSpPr>
        <xdr:cNvPr id="17" name="Line 17"/>
        <xdr:cNvSpPr>
          <a:spLocks/>
        </xdr:cNvSpPr>
      </xdr:nvSpPr>
      <xdr:spPr>
        <a:xfrm>
          <a:off x="990600" y="14382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85725</xdr:rowOff>
    </xdr:from>
    <xdr:to>
      <xdr:col>5</xdr:col>
      <xdr:colOff>66675</xdr:colOff>
      <xdr:row>9</xdr:row>
      <xdr:rowOff>238125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657350" y="2228850"/>
          <a:ext cx="1247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CONTRACTION  JOINT</a:t>
          </a:r>
        </a:p>
      </xdr:txBody>
    </xdr:sp>
    <xdr:clientData/>
  </xdr:twoCellAnchor>
  <xdr:twoCellAnchor>
    <xdr:from>
      <xdr:col>5</xdr:col>
      <xdr:colOff>171450</xdr:colOff>
      <xdr:row>9</xdr:row>
      <xdr:rowOff>85725</xdr:rowOff>
    </xdr:from>
    <xdr:to>
      <xdr:col>7</xdr:col>
      <xdr:colOff>85725</xdr:colOff>
      <xdr:row>9</xdr:row>
      <xdr:rowOff>238125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009900" y="2228850"/>
          <a:ext cx="1304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CONTRACTION  JOINT</a:t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4</xdr:col>
      <xdr:colOff>66675</xdr:colOff>
      <xdr:row>8</xdr:row>
      <xdr:rowOff>238125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123950" y="1990725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LONGITUNAL  JOINT</a:t>
          </a:r>
        </a:p>
      </xdr:txBody>
    </xdr:sp>
    <xdr:clientData/>
  </xdr:twoCellAnchor>
  <xdr:twoCellAnchor>
    <xdr:from>
      <xdr:col>4</xdr:col>
      <xdr:colOff>133350</xdr:colOff>
      <xdr:row>8</xdr:row>
      <xdr:rowOff>85725</xdr:rowOff>
    </xdr:from>
    <xdr:to>
      <xdr:col>6</xdr:col>
      <xdr:colOff>66675</xdr:colOff>
      <xdr:row>8</xdr:row>
      <xdr:rowOff>238125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276475" y="1990725"/>
          <a:ext cx="1323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LONGITUNAL  JOINT</a:t>
          </a:r>
        </a:p>
      </xdr:txBody>
    </xdr:sp>
    <xdr:clientData/>
  </xdr:twoCellAnchor>
  <xdr:twoCellAnchor>
    <xdr:from>
      <xdr:col>6</xdr:col>
      <xdr:colOff>133350</xdr:colOff>
      <xdr:row>8</xdr:row>
      <xdr:rowOff>85725</xdr:rowOff>
    </xdr:from>
    <xdr:to>
      <xdr:col>8</xdr:col>
      <xdr:colOff>66675</xdr:colOff>
      <xdr:row>8</xdr:row>
      <xdr:rowOff>238125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667125" y="1990725"/>
          <a:ext cx="1238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LONGITUNAL  JOINT</a:t>
          </a:r>
        </a:p>
      </xdr:txBody>
    </xdr:sp>
    <xdr:clientData/>
  </xdr:twoCellAnchor>
  <xdr:twoCellAnchor>
    <xdr:from>
      <xdr:col>0</xdr:col>
      <xdr:colOff>133350</xdr:colOff>
      <xdr:row>8</xdr:row>
      <xdr:rowOff>85725</xdr:rowOff>
    </xdr:from>
    <xdr:to>
      <xdr:col>2</xdr:col>
      <xdr:colOff>66675</xdr:colOff>
      <xdr:row>8</xdr:row>
      <xdr:rowOff>238125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33350" y="1990725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EXPANSION  JOINT</a:t>
          </a:r>
        </a:p>
      </xdr:txBody>
    </xdr:sp>
    <xdr:clientData/>
  </xdr:twoCellAnchor>
  <xdr:twoCellAnchor>
    <xdr:from>
      <xdr:col>0</xdr:col>
      <xdr:colOff>152400</xdr:colOff>
      <xdr:row>9</xdr:row>
      <xdr:rowOff>38100</xdr:rowOff>
    </xdr:from>
    <xdr:to>
      <xdr:col>2</xdr:col>
      <xdr:colOff>0</xdr:colOff>
      <xdr:row>9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152400" y="2181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9525</xdr:rowOff>
    </xdr:from>
    <xdr:to>
      <xdr:col>8</xdr:col>
      <xdr:colOff>247650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5086350" y="16764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9525</xdr:rowOff>
    </xdr:from>
    <xdr:to>
      <xdr:col>8</xdr:col>
      <xdr:colOff>476250</xdr:colOff>
      <xdr:row>7</xdr:row>
      <xdr:rowOff>9525</xdr:rowOff>
    </xdr:to>
    <xdr:sp>
      <xdr:nvSpPr>
        <xdr:cNvPr id="26" name="Line 26"/>
        <xdr:cNvSpPr>
          <a:spLocks/>
        </xdr:cNvSpPr>
      </xdr:nvSpPr>
      <xdr:spPr>
        <a:xfrm>
          <a:off x="4924425" y="1676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0</xdr:rowOff>
    </xdr:from>
    <xdr:to>
      <xdr:col>8</xdr:col>
      <xdr:colOff>476250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4905375" y="2619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15</xdr:col>
      <xdr:colOff>0</xdr:colOff>
      <xdr:row>171</xdr:row>
      <xdr:rowOff>76200</xdr:rowOff>
    </xdr:from>
    <xdr:ext cx="2638425" cy="361950"/>
    <xdr:sp>
      <xdr:nvSpPr>
        <xdr:cNvPr id="28" name="Text Box 30"/>
        <xdr:cNvSpPr txBox="1">
          <a:spLocks noChangeArrowheads="1"/>
        </xdr:cNvSpPr>
      </xdr:nvSpPr>
      <xdr:spPr>
        <a:xfrm>
          <a:off x="9172575" y="40919400"/>
          <a:ext cx="2638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76200</xdr:rowOff>
    </xdr:from>
    <xdr:ext cx="2638425" cy="361950"/>
    <xdr:sp fLocksText="0">
      <xdr:nvSpPr>
        <xdr:cNvPr id="29" name="Text Box 34"/>
        <xdr:cNvSpPr txBox="1">
          <a:spLocks noChangeArrowheads="1"/>
        </xdr:cNvSpPr>
      </xdr:nvSpPr>
      <xdr:spPr>
        <a:xfrm>
          <a:off x="9172575" y="41195625"/>
          <a:ext cx="2638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H112">
      <selection activeCell="S121" sqref="S121"/>
    </sheetView>
  </sheetViews>
  <sheetFormatPr defaultColWidth="9.140625" defaultRowHeight="21.75"/>
  <cols>
    <col min="1" max="1" width="6.8515625" style="1" customWidth="1"/>
    <col min="2" max="3" width="8.00390625" style="1" customWidth="1"/>
    <col min="4" max="4" width="9.28125" style="1" bestFit="1" customWidth="1"/>
    <col min="5" max="7" width="10.421875" style="1" customWidth="1"/>
    <col min="8" max="8" width="9.140625" style="1" customWidth="1"/>
    <col min="9" max="9" width="10.28125" style="1" customWidth="1"/>
    <col min="10" max="10" width="9.421875" style="1" customWidth="1"/>
    <col min="11" max="11" width="12.00390625" style="1" customWidth="1"/>
    <col min="12" max="12" width="8.7109375" style="1" customWidth="1"/>
    <col min="13" max="13" width="5.28125" style="1" customWidth="1"/>
    <col min="14" max="14" width="9.140625" style="1" customWidth="1"/>
    <col min="15" max="15" width="10.140625" style="1" customWidth="1"/>
    <col min="16" max="16" width="18.00390625" style="1" customWidth="1"/>
    <col min="17" max="17" width="7.140625" style="1" customWidth="1"/>
    <col min="18" max="18" width="9.28125" style="1" customWidth="1"/>
    <col min="19" max="19" width="9.7109375" style="1" customWidth="1"/>
    <col min="20" max="20" width="12.57421875" style="1" customWidth="1"/>
    <col min="21" max="21" width="9.7109375" style="10" customWidth="1"/>
    <col min="22" max="22" width="10.7109375" style="1" customWidth="1"/>
    <col min="23" max="23" width="11.7109375" style="1" customWidth="1"/>
    <col min="24" max="16384" width="9.140625" style="1" customWidth="1"/>
  </cols>
  <sheetData>
    <row r="1" spans="2:23" ht="18.75">
      <c r="B1" s="92"/>
      <c r="C1" s="92"/>
      <c r="D1" s="92"/>
      <c r="E1" s="92"/>
      <c r="F1" s="92" t="s">
        <v>1</v>
      </c>
      <c r="G1" s="92"/>
      <c r="H1" s="92"/>
      <c r="I1" s="92"/>
      <c r="J1" s="92"/>
      <c r="K1" s="92"/>
      <c r="M1" s="187" t="s">
        <v>76</v>
      </c>
      <c r="N1" s="187"/>
      <c r="O1" s="187"/>
      <c r="P1" s="187"/>
      <c r="Q1" s="187"/>
      <c r="R1" s="187"/>
      <c r="S1" s="187"/>
      <c r="T1" s="187"/>
      <c r="U1" s="187"/>
      <c r="V1" s="187"/>
      <c r="W1" s="2" t="s">
        <v>88</v>
      </c>
    </row>
    <row r="2" spans="2:23" ht="18.75">
      <c r="B2" s="92"/>
      <c r="C2" s="92"/>
      <c r="D2" s="92"/>
      <c r="E2" s="92"/>
      <c r="F2" s="92"/>
      <c r="G2" s="92"/>
      <c r="H2" s="92"/>
      <c r="I2" s="92"/>
      <c r="J2" s="92"/>
      <c r="K2" s="92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8.75">
      <c r="A3" s="2"/>
      <c r="M3" s="3" t="s">
        <v>77</v>
      </c>
      <c r="N3" s="3"/>
      <c r="O3" s="3" t="str">
        <f>G12</f>
        <v>องค์การบริหารส่วนตำบลหนองขาม</v>
      </c>
      <c r="P3" s="4"/>
      <c r="Q3" s="4"/>
      <c r="R3" s="4"/>
      <c r="S3" s="4"/>
      <c r="T3" s="5"/>
      <c r="U3" s="6"/>
      <c r="V3" s="4"/>
      <c r="W3" s="4"/>
    </row>
    <row r="4" spans="1:18" ht="18.75">
      <c r="A4" s="7" t="s">
        <v>0</v>
      </c>
      <c r="C4" s="177">
        <v>5</v>
      </c>
      <c r="D4" s="177"/>
      <c r="E4" s="177">
        <f>C4</f>
        <v>5</v>
      </c>
      <c r="F4" s="177"/>
      <c r="G4" s="177">
        <f>C4</f>
        <v>5</v>
      </c>
      <c r="H4" s="177"/>
      <c r="M4" s="9" t="s">
        <v>78</v>
      </c>
      <c r="N4" s="9"/>
      <c r="O4" s="9" t="s">
        <v>203</v>
      </c>
      <c r="P4" s="9"/>
      <c r="Q4" s="9"/>
      <c r="R4" s="9"/>
    </row>
    <row r="5" spans="1:23" ht="18.75">
      <c r="A5" s="7"/>
      <c r="C5" s="8"/>
      <c r="D5" s="8"/>
      <c r="E5" s="8"/>
      <c r="F5" s="8"/>
      <c r="G5" s="8"/>
      <c r="H5" s="8"/>
      <c r="M5" s="9"/>
      <c r="N5" s="9"/>
      <c r="O5" s="11" t="s">
        <v>120</v>
      </c>
      <c r="P5" s="12">
        <f>SUM(E16)</f>
        <v>5</v>
      </c>
      <c r="Q5" s="13" t="s">
        <v>17</v>
      </c>
      <c r="R5" s="14" t="s">
        <v>121</v>
      </c>
      <c r="S5" s="15">
        <f>SUM(D18)</f>
        <v>730</v>
      </c>
      <c r="T5" s="1" t="s">
        <v>126</v>
      </c>
      <c r="V5" s="16">
        <f>P5*S5</f>
        <v>3650</v>
      </c>
      <c r="W5" s="1" t="s">
        <v>14</v>
      </c>
    </row>
    <row r="6" spans="1:22" ht="18.75">
      <c r="A6" s="7"/>
      <c r="C6" s="8"/>
      <c r="D6" s="8"/>
      <c r="E6" s="8"/>
      <c r="F6" s="8"/>
      <c r="G6" s="8"/>
      <c r="H6" s="8"/>
      <c r="M6" s="9"/>
      <c r="N6" s="9" t="s">
        <v>222</v>
      </c>
      <c r="O6" s="11" t="s">
        <v>223</v>
      </c>
      <c r="P6" s="12" t="s">
        <v>224</v>
      </c>
      <c r="Q6" s="13"/>
      <c r="R6" s="14"/>
      <c r="S6" s="15"/>
      <c r="V6" s="16"/>
    </row>
    <row r="7" spans="1:18" ht="18.75">
      <c r="A7" s="2"/>
      <c r="M7" s="2" t="s">
        <v>79</v>
      </c>
      <c r="N7" s="2"/>
      <c r="O7" s="17" t="str">
        <f>C14</f>
        <v>บ้านฝาย หมู่ที่1 บ้านฝาย หมู่ที่3 -บ้านหนองตาไก้</v>
      </c>
      <c r="P7" s="17"/>
      <c r="Q7" s="17"/>
      <c r="R7" s="17"/>
    </row>
    <row r="8" spans="13:20" ht="18.75">
      <c r="M8" s="2" t="s">
        <v>80</v>
      </c>
      <c r="N8" s="2"/>
      <c r="O8" s="18" t="str">
        <f>D13</f>
        <v>หมู่ที่ </v>
      </c>
      <c r="P8" s="93" t="str">
        <f>E13</f>
        <v>1 บ้านฝาย</v>
      </c>
      <c r="Q8" s="14" t="str">
        <f>G13</f>
        <v>ตำบลหนองขาม อำเภอคอนสวรรค์ จังหวัดชัยภูมิ</v>
      </c>
      <c r="T8" s="14"/>
    </row>
    <row r="9" spans="9:20" ht="18.75">
      <c r="I9" s="180">
        <v>2.5</v>
      </c>
      <c r="J9" s="180"/>
      <c r="K9" s="19"/>
      <c r="M9" s="147" t="s">
        <v>81</v>
      </c>
      <c r="N9" s="147"/>
      <c r="O9" s="2" t="str">
        <f>O3</f>
        <v>องค์การบริหารส่วนตำบลหนองขาม</v>
      </c>
      <c r="P9" s="2"/>
      <c r="T9" s="14"/>
    </row>
    <row r="10" spans="9:20" ht="18.75">
      <c r="I10" s="180"/>
      <c r="J10" s="180"/>
      <c r="K10" s="19"/>
      <c r="M10" s="147" t="s">
        <v>82</v>
      </c>
      <c r="N10" s="147"/>
      <c r="O10" s="20"/>
      <c r="Q10" s="18" t="s">
        <v>83</v>
      </c>
      <c r="R10" s="21">
        <v>1</v>
      </c>
      <c r="S10" s="1" t="s">
        <v>65</v>
      </c>
      <c r="T10" s="14"/>
    </row>
    <row r="11" spans="13:20" ht="18.75">
      <c r="M11" s="147" t="s">
        <v>84</v>
      </c>
      <c r="N11" s="147"/>
      <c r="O11" s="147"/>
      <c r="Q11" s="18" t="s">
        <v>83</v>
      </c>
      <c r="R11" s="21">
        <v>2</v>
      </c>
      <c r="S11" s="1" t="s">
        <v>65</v>
      </c>
      <c r="T11" s="14"/>
    </row>
    <row r="12" spans="7:20" ht="18.75">
      <c r="G12" s="22" t="s">
        <v>186</v>
      </c>
      <c r="M12" s="147"/>
      <c r="N12" s="147"/>
      <c r="O12" s="147"/>
      <c r="P12" s="23"/>
      <c r="Q12" s="24"/>
      <c r="T12" s="14"/>
    </row>
    <row r="13" spans="4:20" ht="18.75">
      <c r="D13" s="25" t="s">
        <v>119</v>
      </c>
      <c r="E13" s="94" t="s">
        <v>221</v>
      </c>
      <c r="G13" s="26" t="s">
        <v>187</v>
      </c>
      <c r="H13" s="2"/>
      <c r="I13" s="2"/>
      <c r="J13" s="2"/>
      <c r="K13" s="2"/>
      <c r="L13" s="2"/>
      <c r="T13" s="14"/>
    </row>
    <row r="14" spans="2:23" ht="18.75">
      <c r="B14" s="2" t="s">
        <v>79</v>
      </c>
      <c r="C14" s="27" t="s">
        <v>220</v>
      </c>
      <c r="H14" s="28" t="s">
        <v>125</v>
      </c>
      <c r="I14" s="28"/>
      <c r="M14" s="181" t="s">
        <v>86</v>
      </c>
      <c r="N14" s="169" t="s">
        <v>31</v>
      </c>
      <c r="O14" s="169"/>
      <c r="P14" s="169"/>
      <c r="Q14" s="169" t="s">
        <v>32</v>
      </c>
      <c r="R14" s="169" t="s">
        <v>33</v>
      </c>
      <c r="S14" s="172" t="s">
        <v>34</v>
      </c>
      <c r="T14" s="173"/>
      <c r="U14" s="167" t="s">
        <v>89</v>
      </c>
      <c r="V14" s="168"/>
      <c r="W14" s="165" t="s">
        <v>90</v>
      </c>
    </row>
    <row r="15" spans="8:23" ht="18.75">
      <c r="H15" s="29" t="s">
        <v>226</v>
      </c>
      <c r="I15" s="29"/>
      <c r="J15" s="30">
        <v>0</v>
      </c>
      <c r="K15" s="1" t="s">
        <v>25</v>
      </c>
      <c r="M15" s="182"/>
      <c r="N15" s="170"/>
      <c r="O15" s="170"/>
      <c r="P15" s="170"/>
      <c r="Q15" s="170"/>
      <c r="R15" s="170"/>
      <c r="S15" s="31" t="s">
        <v>35</v>
      </c>
      <c r="T15" s="31" t="s">
        <v>36</v>
      </c>
      <c r="U15" s="32" t="s">
        <v>35</v>
      </c>
      <c r="V15" s="31" t="s">
        <v>36</v>
      </c>
      <c r="W15" s="166"/>
    </row>
    <row r="16" spans="1:23" ht="18.75">
      <c r="A16" s="179"/>
      <c r="B16" s="179"/>
      <c r="E16" s="34">
        <v>5</v>
      </c>
      <c r="H16" s="29" t="s">
        <v>227</v>
      </c>
      <c r="I16" s="29"/>
      <c r="J16" s="35">
        <v>0</v>
      </c>
      <c r="K16" s="1" t="s">
        <v>25</v>
      </c>
      <c r="M16" s="183"/>
      <c r="N16" s="171"/>
      <c r="O16" s="171"/>
      <c r="P16" s="171"/>
      <c r="Q16" s="171"/>
      <c r="R16" s="171"/>
      <c r="S16" s="36" t="s">
        <v>37</v>
      </c>
      <c r="T16" s="36" t="s">
        <v>37</v>
      </c>
      <c r="U16" s="37" t="s">
        <v>37</v>
      </c>
      <c r="V16" s="36" t="s">
        <v>37</v>
      </c>
      <c r="W16" s="38" t="s">
        <v>37</v>
      </c>
    </row>
    <row r="17" spans="1:23" ht="18.75">
      <c r="A17" s="2" t="s">
        <v>2</v>
      </c>
      <c r="G17" s="178" t="s">
        <v>244</v>
      </c>
      <c r="H17" s="178"/>
      <c r="I17" s="178"/>
      <c r="K17" s="95">
        <f>T82</f>
        <v>1286468.4959</v>
      </c>
      <c r="L17" s="1" t="s">
        <v>37</v>
      </c>
      <c r="M17" s="96">
        <v>1</v>
      </c>
      <c r="N17" s="174" t="s">
        <v>39</v>
      </c>
      <c r="O17" s="175"/>
      <c r="P17" s="176"/>
      <c r="Q17" s="97" t="s">
        <v>60</v>
      </c>
      <c r="R17" s="98">
        <f>V5</f>
        <v>3650</v>
      </c>
      <c r="S17" s="98">
        <v>0</v>
      </c>
      <c r="T17" s="98">
        <f aca="true" t="shared" si="0" ref="T17:T39">R17*S17</f>
        <v>0</v>
      </c>
      <c r="U17" s="99">
        <v>1.62</v>
      </c>
      <c r="V17" s="100">
        <f>U17*R17</f>
        <v>5913</v>
      </c>
      <c r="W17" s="101">
        <f>V17+T17</f>
        <v>5913</v>
      </c>
    </row>
    <row r="18" spans="1:23" ht="18.75">
      <c r="A18" s="1" t="s">
        <v>12</v>
      </c>
      <c r="D18" s="15">
        <v>730</v>
      </c>
      <c r="E18" s="1" t="s">
        <v>13</v>
      </c>
      <c r="G18" s="178" t="s">
        <v>245</v>
      </c>
      <c r="H18" s="178"/>
      <c r="I18" s="178"/>
      <c r="K18" s="95">
        <f>IF(K17&lt;10000000,ROUNDDOWN(K17,-3),ROUNDDOWN(K17,-4))</f>
        <v>1286000</v>
      </c>
      <c r="L18" s="1" t="s">
        <v>37</v>
      </c>
      <c r="M18" s="102">
        <v>2</v>
      </c>
      <c r="N18" s="151" t="s">
        <v>15</v>
      </c>
      <c r="O18" s="152"/>
      <c r="P18" s="153"/>
      <c r="Q18" s="103"/>
      <c r="R18" s="104"/>
      <c r="S18" s="104"/>
      <c r="T18" s="98">
        <f t="shared" si="0"/>
        <v>0</v>
      </c>
      <c r="U18" s="105"/>
      <c r="V18" s="100">
        <f aca="true" t="shared" si="1" ref="V18:V40">U18*R18</f>
        <v>0</v>
      </c>
      <c r="W18" s="101">
        <f aca="true" t="shared" si="2" ref="W18:W40">V18+T18</f>
        <v>0</v>
      </c>
    </row>
    <row r="19" spans="1:23" ht="18.75">
      <c r="A19" s="1" t="s">
        <v>4</v>
      </c>
      <c r="D19" s="15">
        <v>0.15</v>
      </c>
      <c r="E19" s="1" t="s">
        <v>13</v>
      </c>
      <c r="G19" s="178" t="s">
        <v>246</v>
      </c>
      <c r="H19" s="178"/>
      <c r="I19" s="178"/>
      <c r="K19" s="106">
        <f>'ปร.5  '!G20</f>
        <v>1752684.67881416</v>
      </c>
      <c r="L19" s="1" t="s">
        <v>37</v>
      </c>
      <c r="M19" s="102"/>
      <c r="N19" s="151" t="s">
        <v>40</v>
      </c>
      <c r="O19" s="152"/>
      <c r="P19" s="153"/>
      <c r="Q19" s="103" t="s">
        <v>61</v>
      </c>
      <c r="R19" s="104">
        <v>0</v>
      </c>
      <c r="S19" s="104">
        <v>0</v>
      </c>
      <c r="T19" s="98">
        <f t="shared" si="0"/>
        <v>0</v>
      </c>
      <c r="U19" s="105">
        <v>0</v>
      </c>
      <c r="V19" s="100">
        <f t="shared" si="1"/>
        <v>0</v>
      </c>
      <c r="W19" s="101">
        <f t="shared" si="2"/>
        <v>0</v>
      </c>
    </row>
    <row r="20" spans="1:23" ht="18.75">
      <c r="A20" s="1" t="s">
        <v>3</v>
      </c>
      <c r="D20" s="15">
        <v>0</v>
      </c>
      <c r="E20" s="1" t="s">
        <v>13</v>
      </c>
      <c r="G20" s="178" t="s">
        <v>247</v>
      </c>
      <c r="H20" s="178"/>
      <c r="I20" s="178"/>
      <c r="K20" s="95">
        <f>IF(K19&lt;10000000,ROUNDDOWN(K19,-3),ROUNDDOWN(K19,-4))</f>
        <v>1752000</v>
      </c>
      <c r="L20" s="1" t="s">
        <v>37</v>
      </c>
      <c r="M20" s="102">
        <v>3</v>
      </c>
      <c r="N20" s="151" t="s">
        <v>92</v>
      </c>
      <c r="O20" s="152"/>
      <c r="P20" s="153"/>
      <c r="Q20" s="103"/>
      <c r="R20" s="104"/>
      <c r="S20" s="104"/>
      <c r="T20" s="98">
        <f t="shared" si="0"/>
        <v>0</v>
      </c>
      <c r="U20" s="105"/>
      <c r="V20" s="100">
        <f t="shared" si="1"/>
        <v>0</v>
      </c>
      <c r="W20" s="101">
        <f t="shared" si="2"/>
        <v>0</v>
      </c>
    </row>
    <row r="21" spans="1:23" ht="18.75">
      <c r="A21" s="1" t="s">
        <v>183</v>
      </c>
      <c r="D21" s="15">
        <v>0.15</v>
      </c>
      <c r="E21" s="1" t="s">
        <v>13</v>
      </c>
      <c r="G21" s="178" t="s">
        <v>118</v>
      </c>
      <c r="H21" s="178"/>
      <c r="I21" s="178"/>
      <c r="K21" s="106">
        <f>K19/R17</f>
        <v>480.18758323675615</v>
      </c>
      <c r="L21" s="1" t="s">
        <v>69</v>
      </c>
      <c r="M21" s="102"/>
      <c r="N21" s="151" t="s">
        <v>41</v>
      </c>
      <c r="O21" s="152"/>
      <c r="P21" s="153"/>
      <c r="Q21" s="103" t="s">
        <v>61</v>
      </c>
      <c r="R21" s="104">
        <v>0</v>
      </c>
      <c r="S21" s="104">
        <v>0</v>
      </c>
      <c r="T21" s="98">
        <f t="shared" si="0"/>
        <v>0</v>
      </c>
      <c r="U21" s="105">
        <v>0</v>
      </c>
      <c r="V21" s="100">
        <f t="shared" si="1"/>
        <v>0</v>
      </c>
      <c r="W21" s="101">
        <f t="shared" si="2"/>
        <v>0</v>
      </c>
    </row>
    <row r="22" spans="1:23" ht="21.75">
      <c r="A22" s="1" t="s">
        <v>200</v>
      </c>
      <c r="D22" s="15" t="s">
        <v>209</v>
      </c>
      <c r="E22" s="1" t="s">
        <v>248</v>
      </c>
      <c r="G22" s="179"/>
      <c r="H22" s="179"/>
      <c r="I22" s="179"/>
      <c r="J22" s="187"/>
      <c r="K22" s="187"/>
      <c r="L22" s="14"/>
      <c r="M22" s="102">
        <v>4</v>
      </c>
      <c r="N22" s="151" t="s">
        <v>91</v>
      </c>
      <c r="O22" s="152"/>
      <c r="P22" s="153"/>
      <c r="Q22" s="103"/>
      <c r="R22" s="104"/>
      <c r="S22" s="104"/>
      <c r="T22" s="98">
        <f t="shared" si="0"/>
        <v>0</v>
      </c>
      <c r="U22" s="105"/>
      <c r="V22" s="100">
        <f t="shared" si="1"/>
        <v>0</v>
      </c>
      <c r="W22" s="101">
        <f t="shared" si="2"/>
        <v>0</v>
      </c>
    </row>
    <row r="23" spans="1:23" ht="18.75">
      <c r="A23" s="1" t="s">
        <v>5</v>
      </c>
      <c r="E23" s="18" t="s">
        <v>6</v>
      </c>
      <c r="F23" s="33">
        <v>19</v>
      </c>
      <c r="G23" s="1" t="s">
        <v>7</v>
      </c>
      <c r="H23" s="18" t="s">
        <v>8</v>
      </c>
      <c r="I23" s="8">
        <v>0.5</v>
      </c>
      <c r="J23" s="1" t="s">
        <v>9</v>
      </c>
      <c r="M23" s="102"/>
      <c r="N23" s="151" t="s">
        <v>130</v>
      </c>
      <c r="O23" s="152"/>
      <c r="P23" s="153"/>
      <c r="Q23" s="103" t="s">
        <v>61</v>
      </c>
      <c r="R23" s="104">
        <f>F29</f>
        <v>0</v>
      </c>
      <c r="S23" s="104">
        <v>0</v>
      </c>
      <c r="T23" s="98">
        <f t="shared" si="0"/>
        <v>0</v>
      </c>
      <c r="U23" s="105">
        <v>0</v>
      </c>
      <c r="V23" s="100">
        <f t="shared" si="1"/>
        <v>0</v>
      </c>
      <c r="W23" s="101">
        <f t="shared" si="2"/>
        <v>0</v>
      </c>
    </row>
    <row r="24" spans="1:23" ht="18.75">
      <c r="A24" s="1" t="s">
        <v>72</v>
      </c>
      <c r="E24" s="18" t="s">
        <v>6</v>
      </c>
      <c r="F24" s="33">
        <v>15</v>
      </c>
      <c r="G24" s="1" t="s">
        <v>7</v>
      </c>
      <c r="H24" s="18" t="s">
        <v>8</v>
      </c>
      <c r="I24" s="8">
        <v>0.5</v>
      </c>
      <c r="J24" s="1" t="s">
        <v>9</v>
      </c>
      <c r="M24" s="102">
        <v>5</v>
      </c>
      <c r="N24" s="151" t="s">
        <v>184</v>
      </c>
      <c r="O24" s="152"/>
      <c r="P24" s="153"/>
      <c r="Q24" s="103"/>
      <c r="R24" s="104"/>
      <c r="S24" s="104"/>
      <c r="T24" s="98">
        <f t="shared" si="0"/>
        <v>0</v>
      </c>
      <c r="U24" s="105"/>
      <c r="V24" s="100">
        <f t="shared" si="1"/>
        <v>0</v>
      </c>
      <c r="W24" s="101">
        <f t="shared" si="2"/>
        <v>0</v>
      </c>
    </row>
    <row r="25" spans="1:23" ht="18.75">
      <c r="A25" s="1" t="s">
        <v>73</v>
      </c>
      <c r="E25" s="18" t="s">
        <v>6</v>
      </c>
      <c r="F25" s="33">
        <v>16</v>
      </c>
      <c r="G25" s="1" t="s">
        <v>7</v>
      </c>
      <c r="H25" s="18" t="s">
        <v>8</v>
      </c>
      <c r="I25" s="8">
        <v>0.5</v>
      </c>
      <c r="J25" s="1" t="s">
        <v>9</v>
      </c>
      <c r="M25" s="102"/>
      <c r="N25" s="151" t="s">
        <v>193</v>
      </c>
      <c r="O25" s="152"/>
      <c r="P25" s="153"/>
      <c r="Q25" s="103" t="s">
        <v>61</v>
      </c>
      <c r="R25" s="104">
        <f>F30</f>
        <v>54.75</v>
      </c>
      <c r="S25" s="104">
        <f>I104</f>
        <v>92.37</v>
      </c>
      <c r="T25" s="98">
        <f t="shared" si="0"/>
        <v>5057.257500000001</v>
      </c>
      <c r="U25" s="105">
        <v>99</v>
      </c>
      <c r="V25" s="100">
        <f t="shared" si="1"/>
        <v>5420.25</v>
      </c>
      <c r="W25" s="101">
        <f t="shared" si="2"/>
        <v>10477.5075</v>
      </c>
    </row>
    <row r="26" spans="1:23" ht="18.75">
      <c r="A26" s="1" t="s">
        <v>74</v>
      </c>
      <c r="D26" s="33">
        <v>0.05</v>
      </c>
      <c r="E26" s="1" t="s">
        <v>13</v>
      </c>
      <c r="M26" s="102">
        <v>6</v>
      </c>
      <c r="N26" s="151" t="s">
        <v>42</v>
      </c>
      <c r="O26" s="152"/>
      <c r="P26" s="153"/>
      <c r="Q26" s="103"/>
      <c r="R26" s="104"/>
      <c r="S26" s="104"/>
      <c r="T26" s="98">
        <f t="shared" si="0"/>
        <v>0</v>
      </c>
      <c r="U26" s="105"/>
      <c r="V26" s="100">
        <f t="shared" si="1"/>
        <v>0</v>
      </c>
      <c r="W26" s="101">
        <f t="shared" si="2"/>
        <v>0</v>
      </c>
    </row>
    <row r="27" spans="1:23" ht="18.75">
      <c r="A27" s="1" t="s">
        <v>10</v>
      </c>
      <c r="M27" s="102"/>
      <c r="N27" s="151" t="s">
        <v>225</v>
      </c>
      <c r="O27" s="152"/>
      <c r="P27" s="153"/>
      <c r="Q27" s="103" t="s">
        <v>61</v>
      </c>
      <c r="R27" s="104">
        <f>F31</f>
        <v>182.5</v>
      </c>
      <c r="S27" s="104">
        <f>I66</f>
        <v>388.61</v>
      </c>
      <c r="T27" s="98">
        <f t="shared" si="0"/>
        <v>70921.325</v>
      </c>
      <c r="U27" s="105">
        <v>99</v>
      </c>
      <c r="V27" s="100">
        <f t="shared" si="1"/>
        <v>18067.5</v>
      </c>
      <c r="W27" s="101">
        <f t="shared" si="2"/>
        <v>88988.825</v>
      </c>
    </row>
    <row r="28" spans="1:23" ht="18.75">
      <c r="A28" s="1">
        <v>1</v>
      </c>
      <c r="B28" s="1" t="s">
        <v>11</v>
      </c>
      <c r="F28" s="107">
        <f>D18*E16</f>
        <v>3650</v>
      </c>
      <c r="G28" s="1" t="s">
        <v>14</v>
      </c>
      <c r="H28" s="18" t="s">
        <v>99</v>
      </c>
      <c r="I28" s="107">
        <v>41.08</v>
      </c>
      <c r="J28" s="1" t="s">
        <v>69</v>
      </c>
      <c r="M28" s="102"/>
      <c r="N28" s="151" t="s">
        <v>93</v>
      </c>
      <c r="O28" s="152"/>
      <c r="P28" s="153"/>
      <c r="Q28" s="103" t="s">
        <v>61</v>
      </c>
      <c r="R28" s="104"/>
      <c r="S28" s="104">
        <v>0</v>
      </c>
      <c r="T28" s="98">
        <f t="shared" si="0"/>
        <v>0</v>
      </c>
      <c r="U28" s="105">
        <v>0</v>
      </c>
      <c r="V28" s="100">
        <f t="shared" si="1"/>
        <v>0</v>
      </c>
      <c r="W28" s="101">
        <f t="shared" si="2"/>
        <v>0</v>
      </c>
    </row>
    <row r="29" spans="1:23" ht="18.75">
      <c r="A29" s="1">
        <v>2</v>
      </c>
      <c r="B29" s="1" t="s">
        <v>16</v>
      </c>
      <c r="F29" s="1">
        <f>D20*D18*E16</f>
        <v>0</v>
      </c>
      <c r="G29" s="1" t="s">
        <v>70</v>
      </c>
      <c r="M29" s="102">
        <v>7</v>
      </c>
      <c r="N29" s="151" t="s">
        <v>94</v>
      </c>
      <c r="O29" s="152"/>
      <c r="P29" s="153"/>
      <c r="Q29" s="103"/>
      <c r="R29" s="104"/>
      <c r="S29" s="104"/>
      <c r="T29" s="98">
        <f t="shared" si="0"/>
        <v>0</v>
      </c>
      <c r="U29" s="105"/>
      <c r="V29" s="100">
        <f t="shared" si="1"/>
        <v>0</v>
      </c>
      <c r="W29" s="101">
        <f t="shared" si="2"/>
        <v>0</v>
      </c>
    </row>
    <row r="30" spans="1:23" ht="18.75">
      <c r="A30" s="1">
        <v>3</v>
      </c>
      <c r="B30" s="1" t="s">
        <v>219</v>
      </c>
      <c r="D30" s="108">
        <v>0.25</v>
      </c>
      <c r="E30" s="1" t="s">
        <v>17</v>
      </c>
      <c r="F30" s="1">
        <f>D21*D18*D30*2</f>
        <v>54.75</v>
      </c>
      <c r="G30" s="1" t="s">
        <v>70</v>
      </c>
      <c r="M30" s="109"/>
      <c r="N30" s="151" t="s">
        <v>44</v>
      </c>
      <c r="O30" s="152"/>
      <c r="P30" s="153"/>
      <c r="Q30" s="103" t="s">
        <v>19</v>
      </c>
      <c r="R30" s="104">
        <f>F32</f>
        <v>3504</v>
      </c>
      <c r="S30" s="104">
        <f>E170</f>
        <v>121.4955</v>
      </c>
      <c r="T30" s="98">
        <v>425736</v>
      </c>
      <c r="U30" s="105"/>
      <c r="V30" s="100">
        <f t="shared" si="1"/>
        <v>0</v>
      </c>
      <c r="W30" s="101">
        <f t="shared" si="2"/>
        <v>425736</v>
      </c>
    </row>
    <row r="31" spans="1:23" ht="18.75">
      <c r="A31" s="1">
        <v>4</v>
      </c>
      <c r="B31" s="1" t="s">
        <v>75</v>
      </c>
      <c r="F31" s="107">
        <f>F28*0.05</f>
        <v>182.5</v>
      </c>
      <c r="G31" s="1" t="s">
        <v>70</v>
      </c>
      <c r="M31" s="109"/>
      <c r="N31" s="188" t="s">
        <v>45</v>
      </c>
      <c r="O31" s="188"/>
      <c r="P31" s="188"/>
      <c r="Q31" s="103" t="s">
        <v>61</v>
      </c>
      <c r="R31" s="104">
        <f>F33</f>
        <v>339.45</v>
      </c>
      <c r="S31" s="104">
        <f>I66</f>
        <v>388.61</v>
      </c>
      <c r="T31" s="98">
        <v>131913.66</v>
      </c>
      <c r="U31" s="104"/>
      <c r="V31" s="100">
        <f t="shared" si="1"/>
        <v>0</v>
      </c>
      <c r="W31" s="101">
        <f t="shared" si="2"/>
        <v>131913.66</v>
      </c>
    </row>
    <row r="32" spans="1:23" ht="18.75">
      <c r="A32" s="1">
        <v>5</v>
      </c>
      <c r="B32" s="1" t="s">
        <v>18</v>
      </c>
      <c r="F32" s="1">
        <f>F54*(320/50)</f>
        <v>3504</v>
      </c>
      <c r="G32" s="1" t="s">
        <v>19</v>
      </c>
      <c r="M32" s="109"/>
      <c r="N32" s="188" t="s">
        <v>46</v>
      </c>
      <c r="O32" s="188"/>
      <c r="P32" s="188"/>
      <c r="Q32" s="103" t="s">
        <v>61</v>
      </c>
      <c r="R32" s="104">
        <f>F34</f>
        <v>542.025</v>
      </c>
      <c r="S32" s="104">
        <f>I120</f>
        <v>491.64</v>
      </c>
      <c r="T32" s="98">
        <v>266483.63</v>
      </c>
      <c r="U32" s="104"/>
      <c r="V32" s="100">
        <f t="shared" si="1"/>
        <v>0</v>
      </c>
      <c r="W32" s="101">
        <f t="shared" si="2"/>
        <v>266483.63</v>
      </c>
    </row>
    <row r="33" spans="1:23" ht="18.75">
      <c r="A33" s="1">
        <v>6</v>
      </c>
      <c r="B33" s="1" t="s">
        <v>20</v>
      </c>
      <c r="F33" s="1">
        <f>F54*0.62</f>
        <v>339.45</v>
      </c>
      <c r="G33" s="1" t="s">
        <v>70</v>
      </c>
      <c r="M33" s="109"/>
      <c r="N33" s="151" t="s">
        <v>47</v>
      </c>
      <c r="O33" s="152"/>
      <c r="P33" s="153"/>
      <c r="Q33" s="103"/>
      <c r="R33" s="104"/>
      <c r="S33" s="104"/>
      <c r="T33" s="98">
        <f t="shared" si="0"/>
        <v>0</v>
      </c>
      <c r="U33" s="104"/>
      <c r="V33" s="100">
        <f t="shared" si="1"/>
        <v>0</v>
      </c>
      <c r="W33" s="101">
        <f t="shared" si="2"/>
        <v>0</v>
      </c>
    </row>
    <row r="34" spans="1:23" ht="18.75">
      <c r="A34" s="1">
        <v>7</v>
      </c>
      <c r="B34" s="1" t="s">
        <v>21</v>
      </c>
      <c r="F34" s="1">
        <f>F54*0.99</f>
        <v>542.025</v>
      </c>
      <c r="G34" s="1" t="s">
        <v>70</v>
      </c>
      <c r="M34" s="109"/>
      <c r="N34" s="151" t="s">
        <v>188</v>
      </c>
      <c r="O34" s="152"/>
      <c r="P34" s="153"/>
      <c r="Q34" s="103" t="s">
        <v>25</v>
      </c>
      <c r="R34" s="104">
        <f>F35</f>
        <v>80.3</v>
      </c>
      <c r="S34" s="104">
        <f>H149</f>
        <v>19.976217350000002</v>
      </c>
      <c r="T34" s="98">
        <v>1604.39</v>
      </c>
      <c r="U34" s="104"/>
      <c r="V34" s="100">
        <f t="shared" si="1"/>
        <v>0</v>
      </c>
      <c r="W34" s="101">
        <f t="shared" si="2"/>
        <v>1604.39</v>
      </c>
    </row>
    <row r="35" spans="1:23" ht="18.75">
      <c r="A35" s="1">
        <v>8</v>
      </c>
      <c r="B35" s="1" t="s">
        <v>22</v>
      </c>
      <c r="F35" s="108">
        <f>((D18/100))*((E16/I23)+1)</f>
        <v>80.3</v>
      </c>
      <c r="G35" s="1" t="s">
        <v>25</v>
      </c>
      <c r="M35" s="109"/>
      <c r="N35" s="151" t="s">
        <v>48</v>
      </c>
      <c r="O35" s="152"/>
      <c r="P35" s="153"/>
      <c r="Q35" s="103"/>
      <c r="R35" s="104"/>
      <c r="S35" s="104"/>
      <c r="T35" s="98">
        <f t="shared" si="0"/>
        <v>0</v>
      </c>
      <c r="U35" s="104"/>
      <c r="V35" s="100">
        <f t="shared" si="1"/>
        <v>0</v>
      </c>
      <c r="W35" s="101">
        <f t="shared" si="2"/>
        <v>0</v>
      </c>
    </row>
    <row r="36" spans="1:23" ht="18.75">
      <c r="A36" s="1">
        <v>9</v>
      </c>
      <c r="B36" s="1" t="s">
        <v>23</v>
      </c>
      <c r="F36" s="108">
        <f>(((D18/C4)-1)*((E16/I24)+1))</f>
        <v>1595</v>
      </c>
      <c r="G36" s="1" t="s">
        <v>25</v>
      </c>
      <c r="M36" s="109"/>
      <c r="N36" s="151" t="s">
        <v>189</v>
      </c>
      <c r="O36" s="152"/>
      <c r="P36" s="153"/>
      <c r="Q36" s="103" t="s">
        <v>25</v>
      </c>
      <c r="R36" s="104">
        <f>F36</f>
        <v>1595</v>
      </c>
      <c r="S36" s="104">
        <f>H147</f>
        <v>12.533386750000002</v>
      </c>
      <c r="T36" s="98">
        <v>19985.35</v>
      </c>
      <c r="U36" s="104"/>
      <c r="V36" s="100">
        <f t="shared" si="1"/>
        <v>0</v>
      </c>
      <c r="W36" s="101">
        <f t="shared" si="2"/>
        <v>19985.35</v>
      </c>
    </row>
    <row r="37" spans="1:23" ht="18.75">
      <c r="A37" s="1">
        <v>10</v>
      </c>
      <c r="B37" s="1" t="s">
        <v>24</v>
      </c>
      <c r="F37" s="107">
        <f>D18/I25</f>
        <v>1460</v>
      </c>
      <c r="G37" s="1" t="s">
        <v>25</v>
      </c>
      <c r="H37" s="1">
        <f>F37*3</f>
        <v>4380</v>
      </c>
      <c r="M37" s="109"/>
      <c r="N37" s="151" t="s">
        <v>49</v>
      </c>
      <c r="O37" s="152"/>
      <c r="P37" s="153"/>
      <c r="Q37" s="103"/>
      <c r="R37" s="104"/>
      <c r="S37" s="104"/>
      <c r="T37" s="98">
        <f t="shared" si="0"/>
        <v>0</v>
      </c>
      <c r="U37" s="104"/>
      <c r="V37" s="100">
        <f t="shared" si="1"/>
        <v>0</v>
      </c>
      <c r="W37" s="101">
        <f t="shared" si="2"/>
        <v>0</v>
      </c>
    </row>
    <row r="38" spans="1:23" ht="18.75">
      <c r="A38" s="1">
        <v>11</v>
      </c>
      <c r="B38" s="1" t="s">
        <v>98</v>
      </c>
      <c r="E38" s="8"/>
      <c r="F38" s="1">
        <f>E16*D18</f>
        <v>3650</v>
      </c>
      <c r="G38" s="1" t="s">
        <v>14</v>
      </c>
      <c r="M38" s="109"/>
      <c r="N38" s="151" t="s">
        <v>190</v>
      </c>
      <c r="O38" s="152"/>
      <c r="P38" s="153"/>
      <c r="Q38" s="103" t="s">
        <v>25</v>
      </c>
      <c r="R38" s="104">
        <f>F37</f>
        <v>1460</v>
      </c>
      <c r="S38" s="104">
        <f>I148</f>
        <v>12.966191</v>
      </c>
      <c r="T38" s="98">
        <v>18936.2</v>
      </c>
      <c r="U38" s="104"/>
      <c r="V38" s="100">
        <f t="shared" si="1"/>
        <v>0</v>
      </c>
      <c r="W38" s="101">
        <f t="shared" si="2"/>
        <v>18936.2</v>
      </c>
    </row>
    <row r="39" spans="1:23" ht="18.75">
      <c r="A39" s="1">
        <v>12</v>
      </c>
      <c r="B39" s="1" t="s">
        <v>26</v>
      </c>
      <c r="C39" s="110">
        <v>0.3</v>
      </c>
      <c r="F39" s="111">
        <f>(D19*D18*3)/5</f>
        <v>65.7</v>
      </c>
      <c r="G39" s="13" t="s">
        <v>60</v>
      </c>
      <c r="M39" s="109"/>
      <c r="N39" s="151" t="s">
        <v>68</v>
      </c>
      <c r="O39" s="152"/>
      <c r="P39" s="153"/>
      <c r="Q39" s="103" t="s">
        <v>62</v>
      </c>
      <c r="R39" s="104">
        <f>(R34+R36+R38)*0.5*1.32/1000</f>
        <v>2.0692980000000003</v>
      </c>
      <c r="S39" s="104"/>
      <c r="T39" s="98">
        <f t="shared" si="0"/>
        <v>0</v>
      </c>
      <c r="U39" s="104">
        <v>3300</v>
      </c>
      <c r="V39" s="100">
        <f t="shared" si="1"/>
        <v>6828.683400000001</v>
      </c>
      <c r="W39" s="101">
        <f t="shared" si="2"/>
        <v>6828.683400000001</v>
      </c>
    </row>
    <row r="40" spans="1:23" ht="18.75">
      <c r="A40" s="1">
        <v>13</v>
      </c>
      <c r="B40" s="1" t="s">
        <v>27</v>
      </c>
      <c r="G40" s="13" t="s">
        <v>60</v>
      </c>
      <c r="M40" s="112"/>
      <c r="N40" s="184" t="s">
        <v>185</v>
      </c>
      <c r="O40" s="185"/>
      <c r="P40" s="186"/>
      <c r="Q40" s="116" t="s">
        <v>61</v>
      </c>
      <c r="R40" s="117">
        <f>E16*D18*D19</f>
        <v>547.5</v>
      </c>
      <c r="S40" s="117"/>
      <c r="T40" s="117">
        <v>0</v>
      </c>
      <c r="U40" s="117">
        <v>306</v>
      </c>
      <c r="V40" s="118">
        <f t="shared" si="1"/>
        <v>167535</v>
      </c>
      <c r="W40" s="119">
        <f t="shared" si="2"/>
        <v>167535</v>
      </c>
    </row>
    <row r="41" spans="7:23" ht="18.75">
      <c r="G41" s="13"/>
      <c r="M41" s="13"/>
      <c r="N41" s="29"/>
      <c r="O41" s="29"/>
      <c r="P41" s="29"/>
      <c r="Q41" s="52"/>
      <c r="R41" s="44"/>
      <c r="S41" s="44"/>
      <c r="T41" s="44"/>
      <c r="U41" s="44"/>
      <c r="V41" s="133"/>
      <c r="W41" s="134"/>
    </row>
    <row r="42" spans="7:23" ht="18.75">
      <c r="G42" s="13"/>
      <c r="M42" s="13"/>
      <c r="N42" s="29"/>
      <c r="O42" s="29"/>
      <c r="P42" s="29"/>
      <c r="Q42" s="44" t="s">
        <v>251</v>
      </c>
      <c r="S42" s="44"/>
      <c r="T42" s="44"/>
      <c r="U42" s="44"/>
      <c r="V42" s="133"/>
      <c r="W42" s="134"/>
    </row>
    <row r="43" spans="7:23" ht="18.75">
      <c r="G43" s="13"/>
      <c r="M43" s="13"/>
      <c r="N43" s="29"/>
      <c r="O43" s="29"/>
      <c r="P43" s="11"/>
      <c r="Q43" s="13" t="s">
        <v>250</v>
      </c>
      <c r="S43" s="13"/>
      <c r="T43" s="13"/>
      <c r="U43" s="44"/>
      <c r="V43" s="133"/>
      <c r="W43" s="134"/>
    </row>
    <row r="44" spans="7:23" ht="18.75">
      <c r="G44" s="13"/>
      <c r="M44" s="13"/>
      <c r="N44" s="29"/>
      <c r="O44" s="29"/>
      <c r="P44" s="11"/>
      <c r="Q44" s="13"/>
      <c r="S44" s="13"/>
      <c r="T44" s="13"/>
      <c r="U44" s="44"/>
      <c r="V44" s="133"/>
      <c r="W44" s="134"/>
    </row>
    <row r="45" spans="7:23" ht="18.75">
      <c r="G45" s="13"/>
      <c r="M45" s="13"/>
      <c r="O45" s="29" t="s">
        <v>252</v>
      </c>
      <c r="P45" s="13"/>
      <c r="S45" s="29" t="s">
        <v>255</v>
      </c>
      <c r="T45" s="13"/>
      <c r="U45" s="44"/>
      <c r="V45" s="133"/>
      <c r="W45" s="134"/>
    </row>
    <row r="46" spans="7:23" ht="18.75">
      <c r="G46" s="13"/>
      <c r="M46" s="13"/>
      <c r="O46" s="42" t="s">
        <v>253</v>
      </c>
      <c r="P46" s="42"/>
      <c r="Q46" s="136"/>
      <c r="R46" s="136"/>
      <c r="S46" s="13" t="s">
        <v>254</v>
      </c>
      <c r="T46" s="13"/>
      <c r="U46" s="44"/>
      <c r="V46" s="133"/>
      <c r="W46" s="134"/>
    </row>
    <row r="47" spans="7:23" ht="18.75">
      <c r="G47" s="13"/>
      <c r="M47" s="13"/>
      <c r="N47" s="29"/>
      <c r="O47" s="29"/>
      <c r="P47" s="29"/>
      <c r="Q47" s="52"/>
      <c r="R47" s="44"/>
      <c r="S47" s="44"/>
      <c r="T47" s="44"/>
      <c r="U47" s="44"/>
      <c r="V47" s="133"/>
      <c r="W47" s="134"/>
    </row>
    <row r="48" spans="1:23" ht="18.75">
      <c r="A48" s="1">
        <v>14</v>
      </c>
      <c r="B48" s="1" t="s">
        <v>28</v>
      </c>
      <c r="G48" s="13" t="s">
        <v>64</v>
      </c>
      <c r="M48" s="187" t="s">
        <v>76</v>
      </c>
      <c r="N48" s="187"/>
      <c r="O48" s="187"/>
      <c r="P48" s="187"/>
      <c r="Q48" s="187"/>
      <c r="R48" s="187"/>
      <c r="S48" s="187"/>
      <c r="T48" s="187"/>
      <c r="U48" s="187"/>
      <c r="V48" s="187"/>
      <c r="W48" s="2" t="s">
        <v>88</v>
      </c>
    </row>
    <row r="49" spans="7:23" ht="18.75">
      <c r="G49" s="1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"/>
    </row>
    <row r="50" spans="1:23" ht="18.75">
      <c r="A50" s="1">
        <v>15</v>
      </c>
      <c r="B50" s="1" t="s">
        <v>29</v>
      </c>
      <c r="F50" s="107">
        <f>D18*2/50</f>
        <v>29.2</v>
      </c>
      <c r="G50" s="13" t="s">
        <v>65</v>
      </c>
      <c r="M50" s="3" t="s">
        <v>77</v>
      </c>
      <c r="N50" s="3"/>
      <c r="O50" s="3" t="str">
        <f>O3</f>
        <v>องค์การบริหารส่วนตำบลหนองขาม</v>
      </c>
      <c r="P50" s="4"/>
      <c r="Q50" s="4"/>
      <c r="R50" s="4"/>
      <c r="S50" s="4"/>
      <c r="T50" s="5"/>
      <c r="U50" s="6"/>
      <c r="V50" s="4"/>
      <c r="W50" s="4"/>
    </row>
    <row r="51" spans="1:18" ht="18.75">
      <c r="A51" s="1">
        <v>16</v>
      </c>
      <c r="B51" s="1" t="s">
        <v>30</v>
      </c>
      <c r="F51" s="1">
        <f>((D18/C4)-1)*(0.5*0.1*E16)</f>
        <v>36.25</v>
      </c>
      <c r="G51" s="13" t="s">
        <v>123</v>
      </c>
      <c r="M51" s="9" t="s">
        <v>78</v>
      </c>
      <c r="N51" s="9"/>
      <c r="O51" s="9" t="str">
        <f>O4</f>
        <v>ก่อสร้างถนนคอนกรีตเสริมเหล็ก</v>
      </c>
      <c r="P51" s="9"/>
      <c r="Q51" s="9"/>
      <c r="R51" s="9"/>
    </row>
    <row r="52" spans="7:23" ht="18.75">
      <c r="G52" s="13"/>
      <c r="M52" s="9"/>
      <c r="N52" s="9"/>
      <c r="O52" s="11" t="str">
        <f>O5</f>
        <v>ความกว้างผิวจราจร</v>
      </c>
      <c r="P52" s="12">
        <f>P5</f>
        <v>5</v>
      </c>
      <c r="Q52" s="13" t="s">
        <v>17</v>
      </c>
      <c r="R52" s="14" t="str">
        <f>R5</f>
        <v>ระยะทาง</v>
      </c>
      <c r="S52" s="16">
        <f>S5</f>
        <v>730</v>
      </c>
      <c r="T52" s="1" t="str">
        <f>T5</f>
        <v>เมตร      ปริมาณพื้นที่</v>
      </c>
      <c r="V52" s="16">
        <f>V5</f>
        <v>3650</v>
      </c>
      <c r="W52" s="1" t="str">
        <f>W5</f>
        <v>ตารางเมตร</v>
      </c>
    </row>
    <row r="53" spans="7:22" ht="18.75">
      <c r="G53" s="13"/>
      <c r="M53" s="9"/>
      <c r="N53" s="9" t="s">
        <v>222</v>
      </c>
      <c r="O53" s="11" t="s">
        <v>223</v>
      </c>
      <c r="P53" s="12" t="s">
        <v>224</v>
      </c>
      <c r="Q53" s="13"/>
      <c r="R53" s="14"/>
      <c r="S53" s="15"/>
      <c r="V53" s="16"/>
    </row>
    <row r="54" spans="1:18" ht="18.75">
      <c r="A54" s="1">
        <v>17</v>
      </c>
      <c r="B54" s="1" t="s">
        <v>97</v>
      </c>
      <c r="F54" s="1">
        <f>E16*D18*D19</f>
        <v>547.5</v>
      </c>
      <c r="G54" s="1" t="s">
        <v>61</v>
      </c>
      <c r="M54" s="2" t="s">
        <v>79</v>
      </c>
      <c r="N54" s="2"/>
      <c r="O54" s="17" t="str">
        <f>O7</f>
        <v>บ้านฝาย หมู่ที่1 บ้านฝาย หมู่ที่3 -บ้านหนองตาไก้</v>
      </c>
      <c r="P54" s="17"/>
      <c r="Q54" s="17"/>
      <c r="R54" s="17"/>
    </row>
    <row r="55" spans="13:21" ht="18.75">
      <c r="M55" s="2" t="s">
        <v>80</v>
      </c>
      <c r="N55" s="2"/>
      <c r="O55" s="18" t="str">
        <f>O8</f>
        <v>หมู่ที่ </v>
      </c>
      <c r="P55" s="33" t="str">
        <f>P8</f>
        <v>1 บ้านฝาย</v>
      </c>
      <c r="Q55" s="1" t="str">
        <f>Q8</f>
        <v>ตำบลหนองขาม อำเภอคอนสวรรค์ จังหวัดชัยภูมิ</v>
      </c>
      <c r="T55" s="14"/>
      <c r="U55" s="15"/>
    </row>
    <row r="56" spans="1:22" ht="18.75">
      <c r="A56" s="18"/>
      <c r="B56" s="33"/>
      <c r="C56" s="33"/>
      <c r="D56" s="33"/>
      <c r="E56" s="39" t="s">
        <v>133</v>
      </c>
      <c r="F56" s="39" t="s">
        <v>145</v>
      </c>
      <c r="G56" s="120">
        <f>G57/G61</f>
        <v>137.93103448275863</v>
      </c>
      <c r="H56" s="39" t="s">
        <v>37</v>
      </c>
      <c r="I56" s="121" t="s">
        <v>134</v>
      </c>
      <c r="J56" s="121"/>
      <c r="M56" s="147" t="s">
        <v>81</v>
      </c>
      <c r="N56" s="147"/>
      <c r="O56" s="2" t="str">
        <f>O9</f>
        <v>องค์การบริหารส่วนตำบลหนองขาม</v>
      </c>
      <c r="P56" s="2"/>
      <c r="T56" s="14"/>
      <c r="V56" s="2"/>
    </row>
    <row r="57" spans="1:20" ht="18.75">
      <c r="A57" s="18"/>
      <c r="B57" s="33"/>
      <c r="C57" s="33"/>
      <c r="D57" s="33"/>
      <c r="E57" s="39" t="s">
        <v>133</v>
      </c>
      <c r="F57" s="39" t="s">
        <v>61</v>
      </c>
      <c r="G57" s="120">
        <v>200</v>
      </c>
      <c r="H57" s="39" t="s">
        <v>37</v>
      </c>
      <c r="I57" s="121" t="s">
        <v>134</v>
      </c>
      <c r="J57" s="122"/>
      <c r="K57" s="1" t="s">
        <v>197</v>
      </c>
      <c r="M57" s="147" t="s">
        <v>82</v>
      </c>
      <c r="N57" s="147"/>
      <c r="O57" s="20"/>
      <c r="Q57" s="18" t="s">
        <v>83</v>
      </c>
      <c r="R57" s="21">
        <f>R10</f>
        <v>1</v>
      </c>
      <c r="S57" s="1" t="s">
        <v>65</v>
      </c>
      <c r="T57" s="14"/>
    </row>
    <row r="58" spans="1:20" ht="18.75">
      <c r="A58" s="18"/>
      <c r="B58" s="33"/>
      <c r="C58" s="33"/>
      <c r="D58" s="33"/>
      <c r="E58" s="39" t="s">
        <v>146</v>
      </c>
      <c r="F58" s="39" t="s">
        <v>228</v>
      </c>
      <c r="G58" s="120">
        <v>119.8</v>
      </c>
      <c r="H58" s="39" t="s">
        <v>147</v>
      </c>
      <c r="I58" s="39" t="s">
        <v>218</v>
      </c>
      <c r="J58" s="39" t="s">
        <v>148</v>
      </c>
      <c r="K58" s="1" t="s">
        <v>207</v>
      </c>
      <c r="M58" s="147" t="s">
        <v>84</v>
      </c>
      <c r="N58" s="147"/>
      <c r="O58" s="147"/>
      <c r="Q58" s="18" t="s">
        <v>83</v>
      </c>
      <c r="R58" s="21">
        <f>R11</f>
        <v>2</v>
      </c>
      <c r="S58" s="1" t="s">
        <v>65</v>
      </c>
      <c r="T58" s="14"/>
    </row>
    <row r="59" spans="1:20" ht="18.75">
      <c r="A59" s="18"/>
      <c r="B59" s="33"/>
      <c r="C59" s="33"/>
      <c r="D59" s="33"/>
      <c r="E59" s="39" t="s">
        <v>146</v>
      </c>
      <c r="F59" s="39" t="s">
        <v>229</v>
      </c>
      <c r="G59" s="120">
        <v>167.71</v>
      </c>
      <c r="H59" s="39" t="s">
        <v>149</v>
      </c>
      <c r="I59" s="39" t="str">
        <f>I58</f>
        <v>21.00-21.99</v>
      </c>
      <c r="J59" s="39" t="s">
        <v>148</v>
      </c>
      <c r="M59" s="147"/>
      <c r="N59" s="147"/>
      <c r="O59" s="147"/>
      <c r="P59" s="123"/>
      <c r="Q59" s="124"/>
      <c r="T59" s="14"/>
    </row>
    <row r="60" spans="1:20" ht="18.75">
      <c r="A60" s="18"/>
      <c r="B60" s="33"/>
      <c r="C60" s="33"/>
      <c r="D60" s="33"/>
      <c r="E60" s="121"/>
      <c r="F60" s="121"/>
      <c r="G60" s="121"/>
      <c r="H60" s="121"/>
      <c r="I60" s="121"/>
      <c r="J60" s="122"/>
      <c r="T60" s="14"/>
    </row>
    <row r="61" spans="1:23" ht="18.75">
      <c r="A61" s="18"/>
      <c r="B61" s="33"/>
      <c r="C61" s="33"/>
      <c r="D61" s="33"/>
      <c r="E61" s="164" t="s">
        <v>230</v>
      </c>
      <c r="F61" s="164"/>
      <c r="G61" s="40">
        <v>1.45</v>
      </c>
      <c r="H61" s="39" t="s">
        <v>150</v>
      </c>
      <c r="I61" s="121"/>
      <c r="J61" s="121"/>
      <c r="M61" s="181" t="s">
        <v>86</v>
      </c>
      <c r="N61" s="169" t="s">
        <v>31</v>
      </c>
      <c r="O61" s="169"/>
      <c r="P61" s="169"/>
      <c r="Q61" s="169" t="s">
        <v>32</v>
      </c>
      <c r="R61" s="169" t="s">
        <v>33</v>
      </c>
      <c r="S61" s="172" t="s">
        <v>34</v>
      </c>
      <c r="T61" s="173"/>
      <c r="U61" s="167" t="s">
        <v>89</v>
      </c>
      <c r="V61" s="168"/>
      <c r="W61" s="165" t="s">
        <v>90</v>
      </c>
    </row>
    <row r="62" spans="1:23" ht="18.75">
      <c r="A62" s="18"/>
      <c r="B62" s="33"/>
      <c r="C62" s="33"/>
      <c r="D62" s="33"/>
      <c r="E62" s="163" t="s">
        <v>154</v>
      </c>
      <c r="F62" s="163"/>
      <c r="G62" s="163"/>
      <c r="H62" s="163"/>
      <c r="I62" s="163"/>
      <c r="J62" s="163"/>
      <c r="M62" s="182"/>
      <c r="N62" s="170"/>
      <c r="O62" s="170"/>
      <c r="P62" s="170"/>
      <c r="Q62" s="170"/>
      <c r="R62" s="170"/>
      <c r="S62" s="31" t="s">
        <v>35</v>
      </c>
      <c r="T62" s="31" t="s">
        <v>36</v>
      </c>
      <c r="U62" s="32" t="s">
        <v>35</v>
      </c>
      <c r="V62" s="31" t="s">
        <v>36</v>
      </c>
      <c r="W62" s="166"/>
    </row>
    <row r="63" spans="5:23" ht="18.75">
      <c r="E63" s="162" t="s">
        <v>135</v>
      </c>
      <c r="F63" s="162"/>
      <c r="G63" s="162"/>
      <c r="H63" s="125" t="s">
        <v>136</v>
      </c>
      <c r="I63" s="125">
        <f>G57</f>
        <v>200</v>
      </c>
      <c r="J63" s="121" t="s">
        <v>137</v>
      </c>
      <c r="M63" s="183"/>
      <c r="N63" s="171"/>
      <c r="O63" s="171"/>
      <c r="P63" s="171"/>
      <c r="Q63" s="171"/>
      <c r="R63" s="171"/>
      <c r="S63" s="36" t="s">
        <v>37</v>
      </c>
      <c r="T63" s="36" t="s">
        <v>37</v>
      </c>
      <c r="U63" s="37" t="s">
        <v>37</v>
      </c>
      <c r="V63" s="36" t="s">
        <v>37</v>
      </c>
      <c r="W63" s="38" t="s">
        <v>37</v>
      </c>
    </row>
    <row r="64" spans="5:23" ht="18.75">
      <c r="E64" s="162" t="s">
        <v>138</v>
      </c>
      <c r="F64" s="162"/>
      <c r="G64" s="162"/>
      <c r="H64" s="125" t="s">
        <v>136</v>
      </c>
      <c r="I64" s="125">
        <v>20.9</v>
      </c>
      <c r="J64" s="121" t="s">
        <v>37</v>
      </c>
      <c r="M64" s="96">
        <v>8</v>
      </c>
      <c r="N64" s="193" t="s">
        <v>195</v>
      </c>
      <c r="O64" s="193"/>
      <c r="P64" s="193"/>
      <c r="Q64" s="97"/>
      <c r="R64" s="126"/>
      <c r="S64" s="127"/>
      <c r="T64" s="99"/>
      <c r="U64" s="99"/>
      <c r="V64" s="99"/>
      <c r="W64" s="101"/>
    </row>
    <row r="65" spans="5:23" ht="18.75">
      <c r="E65" s="162" t="s">
        <v>139</v>
      </c>
      <c r="F65" s="162"/>
      <c r="G65" s="162"/>
      <c r="H65" s="125" t="s">
        <v>208</v>
      </c>
      <c r="I65" s="125">
        <f>G59</f>
        <v>167.71</v>
      </c>
      <c r="J65" s="121" t="s">
        <v>37</v>
      </c>
      <c r="M65" s="102"/>
      <c r="N65" s="188" t="s">
        <v>206</v>
      </c>
      <c r="O65" s="188"/>
      <c r="P65" s="188"/>
      <c r="Q65" s="103" t="s">
        <v>60</v>
      </c>
      <c r="R65" s="104">
        <f>F38</f>
        <v>3650</v>
      </c>
      <c r="S65" s="105">
        <f>E176</f>
        <v>24.79</v>
      </c>
      <c r="T65" s="104">
        <f aca="true" t="shared" si="3" ref="T65:T81">R65*S65</f>
        <v>90483.5</v>
      </c>
      <c r="U65" s="105">
        <v>0</v>
      </c>
      <c r="V65" s="128">
        <f>U65*R65</f>
        <v>0</v>
      </c>
      <c r="W65" s="129">
        <f aca="true" t="shared" si="4" ref="W65:W81">V65+T65</f>
        <v>90483.5</v>
      </c>
    </row>
    <row r="66" spans="5:23" ht="18.75">
      <c r="E66" s="162" t="s">
        <v>155</v>
      </c>
      <c r="F66" s="162"/>
      <c r="G66" s="162"/>
      <c r="H66" s="125"/>
      <c r="I66" s="125">
        <f>I63+I64+I65</f>
        <v>388.61</v>
      </c>
      <c r="J66" s="121" t="s">
        <v>37</v>
      </c>
      <c r="M66" s="102"/>
      <c r="N66" s="188" t="s">
        <v>196</v>
      </c>
      <c r="O66" s="188"/>
      <c r="P66" s="188"/>
      <c r="Q66" s="103" t="str">
        <f>Q65</f>
        <v>ตร.ม.</v>
      </c>
      <c r="R66" s="104">
        <f>R65</f>
        <v>3650</v>
      </c>
      <c r="S66" s="105">
        <v>0</v>
      </c>
      <c r="T66" s="104">
        <f t="shared" si="3"/>
        <v>0</v>
      </c>
      <c r="U66" s="105">
        <v>5</v>
      </c>
      <c r="V66" s="128">
        <f aca="true" t="shared" si="5" ref="V66:V81">U66*R66</f>
        <v>18250</v>
      </c>
      <c r="W66" s="129">
        <f t="shared" si="4"/>
        <v>18250</v>
      </c>
    </row>
    <row r="67" spans="5:23" ht="18.75">
      <c r="E67" s="162" t="s">
        <v>140</v>
      </c>
      <c r="F67" s="162"/>
      <c r="G67" s="162"/>
      <c r="H67" s="125"/>
      <c r="I67" s="125">
        <f>I66*1.6</f>
        <v>621.7760000000001</v>
      </c>
      <c r="J67" s="121" t="s">
        <v>37</v>
      </c>
      <c r="M67" s="102">
        <v>9</v>
      </c>
      <c r="N67" s="188" t="s">
        <v>50</v>
      </c>
      <c r="O67" s="188"/>
      <c r="P67" s="188"/>
      <c r="Q67" s="103"/>
      <c r="R67" s="104"/>
      <c r="S67" s="105"/>
      <c r="T67" s="104">
        <f t="shared" si="3"/>
        <v>0</v>
      </c>
      <c r="U67" s="105"/>
      <c r="V67" s="128">
        <f t="shared" si="5"/>
        <v>0</v>
      </c>
      <c r="W67" s="129">
        <f t="shared" si="4"/>
        <v>0</v>
      </c>
    </row>
    <row r="68" spans="5:23" ht="18.75">
      <c r="E68" s="159" t="s">
        <v>141</v>
      </c>
      <c r="F68" s="159"/>
      <c r="G68" s="159"/>
      <c r="H68" s="125"/>
      <c r="I68" s="125">
        <v>53.5</v>
      </c>
      <c r="J68" s="121" t="s">
        <v>37</v>
      </c>
      <c r="M68" s="102"/>
      <c r="N68" s="188" t="s">
        <v>51</v>
      </c>
      <c r="O68" s="188"/>
      <c r="P68" s="188"/>
      <c r="Q68" s="103" t="s">
        <v>60</v>
      </c>
      <c r="R68" s="104">
        <f>F39</f>
        <v>65.7</v>
      </c>
      <c r="S68" s="105">
        <v>180</v>
      </c>
      <c r="T68" s="104">
        <f t="shared" si="3"/>
        <v>11826</v>
      </c>
      <c r="U68" s="105">
        <v>0</v>
      </c>
      <c r="V68" s="128">
        <f t="shared" si="5"/>
        <v>0</v>
      </c>
      <c r="W68" s="129">
        <f t="shared" si="4"/>
        <v>11826</v>
      </c>
    </row>
    <row r="69" spans="5:23" ht="18.75">
      <c r="E69" s="159" t="s">
        <v>142</v>
      </c>
      <c r="F69" s="159"/>
      <c r="G69" s="159"/>
      <c r="H69" s="125" t="s">
        <v>136</v>
      </c>
      <c r="I69" s="125">
        <f>I67+I68</f>
        <v>675.2760000000001</v>
      </c>
      <c r="J69" s="121" t="s">
        <v>143</v>
      </c>
      <c r="M69" s="102"/>
      <c r="N69" s="188" t="s">
        <v>52</v>
      </c>
      <c r="O69" s="188"/>
      <c r="P69" s="188"/>
      <c r="Q69" s="103" t="s">
        <v>60</v>
      </c>
      <c r="R69" s="104">
        <f>F40</f>
        <v>0</v>
      </c>
      <c r="S69" s="105">
        <v>0</v>
      </c>
      <c r="T69" s="104">
        <f t="shared" si="3"/>
        <v>0</v>
      </c>
      <c r="U69" s="105">
        <v>0</v>
      </c>
      <c r="V69" s="128">
        <f t="shared" si="5"/>
        <v>0</v>
      </c>
      <c r="W69" s="129">
        <f t="shared" si="4"/>
        <v>0</v>
      </c>
    </row>
    <row r="70" spans="5:23" ht="18.75">
      <c r="E70" s="160" t="s">
        <v>144</v>
      </c>
      <c r="F70" s="160"/>
      <c r="G70" s="121" t="str">
        <f>I58</f>
        <v>21.00-21.99</v>
      </c>
      <c r="H70" s="41" t="s">
        <v>37</v>
      </c>
      <c r="I70" s="161">
        <f>P59</f>
        <v>0</v>
      </c>
      <c r="J70" s="161"/>
      <c r="M70" s="102"/>
      <c r="N70" s="188" t="s">
        <v>53</v>
      </c>
      <c r="O70" s="188"/>
      <c r="P70" s="188"/>
      <c r="Q70" s="103" t="s">
        <v>64</v>
      </c>
      <c r="R70" s="104">
        <f>F48</f>
        <v>0</v>
      </c>
      <c r="S70" s="105">
        <v>0</v>
      </c>
      <c r="T70" s="104">
        <f t="shared" si="3"/>
        <v>0</v>
      </c>
      <c r="U70" s="105">
        <v>0</v>
      </c>
      <c r="V70" s="128">
        <f t="shared" si="5"/>
        <v>0</v>
      </c>
      <c r="W70" s="129">
        <f t="shared" si="4"/>
        <v>0</v>
      </c>
    </row>
    <row r="71" spans="13:23" ht="18.75">
      <c r="M71" s="102"/>
      <c r="N71" s="188" t="s">
        <v>54</v>
      </c>
      <c r="O71" s="188"/>
      <c r="P71" s="188"/>
      <c r="Q71" s="103" t="s">
        <v>65</v>
      </c>
      <c r="R71" s="104">
        <f>F50</f>
        <v>29.2</v>
      </c>
      <c r="S71" s="105">
        <v>40</v>
      </c>
      <c r="T71" s="104">
        <f t="shared" si="3"/>
        <v>1168</v>
      </c>
      <c r="U71" s="105">
        <v>0</v>
      </c>
      <c r="V71" s="128">
        <f t="shared" si="5"/>
        <v>0</v>
      </c>
      <c r="W71" s="129">
        <f t="shared" si="4"/>
        <v>1168</v>
      </c>
    </row>
    <row r="72" spans="13:23" ht="18.75">
      <c r="M72" s="102"/>
      <c r="N72" s="188" t="s">
        <v>67</v>
      </c>
      <c r="O72" s="188"/>
      <c r="P72" s="188"/>
      <c r="Q72" s="103" t="s">
        <v>60</v>
      </c>
      <c r="R72" s="104">
        <f>(D18*D19*3)/2</f>
        <v>164.25</v>
      </c>
      <c r="S72" s="105">
        <v>0</v>
      </c>
      <c r="T72" s="104">
        <f t="shared" si="3"/>
        <v>0</v>
      </c>
      <c r="U72" s="105">
        <v>115</v>
      </c>
      <c r="V72" s="128">
        <f t="shared" si="5"/>
        <v>18888.75</v>
      </c>
      <c r="W72" s="129">
        <f t="shared" si="4"/>
        <v>18888.75</v>
      </c>
    </row>
    <row r="73" spans="5:23" ht="18.75">
      <c r="E73" s="39" t="s">
        <v>132</v>
      </c>
      <c r="F73" s="39" t="s">
        <v>145</v>
      </c>
      <c r="G73" s="120">
        <v>192</v>
      </c>
      <c r="H73" s="39" t="s">
        <v>37</v>
      </c>
      <c r="I73" s="121"/>
      <c r="J73" s="121"/>
      <c r="M73" s="102">
        <v>10</v>
      </c>
      <c r="N73" s="188" t="s">
        <v>55</v>
      </c>
      <c r="O73" s="188"/>
      <c r="P73" s="188"/>
      <c r="Q73" s="103"/>
      <c r="R73" s="104"/>
      <c r="S73" s="105"/>
      <c r="T73" s="104">
        <f t="shared" si="3"/>
        <v>0</v>
      </c>
      <c r="U73" s="105"/>
      <c r="V73" s="128">
        <f t="shared" si="5"/>
        <v>0</v>
      </c>
      <c r="W73" s="129">
        <f t="shared" si="4"/>
        <v>0</v>
      </c>
    </row>
    <row r="74" spans="5:23" ht="18.75">
      <c r="E74" s="39" t="str">
        <f>E73</f>
        <v>หินคลุก</v>
      </c>
      <c r="F74" s="39" t="s">
        <v>61</v>
      </c>
      <c r="G74" s="120">
        <v>192</v>
      </c>
      <c r="H74" s="39" t="s">
        <v>37</v>
      </c>
      <c r="I74" s="121"/>
      <c r="J74" s="122"/>
      <c r="M74" s="102"/>
      <c r="N74" s="188" t="s">
        <v>56</v>
      </c>
      <c r="O74" s="188"/>
      <c r="P74" s="188"/>
      <c r="Q74" s="103" t="s">
        <v>123</v>
      </c>
      <c r="R74" s="104">
        <f>F51</f>
        <v>36.25</v>
      </c>
      <c r="S74" s="105">
        <v>40</v>
      </c>
      <c r="T74" s="104">
        <f t="shared" si="3"/>
        <v>1450</v>
      </c>
      <c r="U74" s="105">
        <v>0</v>
      </c>
      <c r="V74" s="128">
        <f t="shared" si="5"/>
        <v>0</v>
      </c>
      <c r="W74" s="129">
        <f t="shared" si="4"/>
        <v>1450</v>
      </c>
    </row>
    <row r="75" spans="5:23" ht="18.75">
      <c r="E75" s="39" t="s">
        <v>146</v>
      </c>
      <c r="F75" s="39" t="s">
        <v>231</v>
      </c>
      <c r="G75" s="120">
        <v>160.37</v>
      </c>
      <c r="H75" s="39" t="s">
        <v>147</v>
      </c>
      <c r="I75" s="39" t="str">
        <f>I58</f>
        <v>21.00-21.99</v>
      </c>
      <c r="J75" s="39" t="s">
        <v>148</v>
      </c>
      <c r="M75" s="102">
        <v>11</v>
      </c>
      <c r="N75" s="151" t="s">
        <v>179</v>
      </c>
      <c r="O75" s="152"/>
      <c r="P75" s="153"/>
      <c r="Q75" s="103"/>
      <c r="R75" s="104"/>
      <c r="S75" s="105"/>
      <c r="T75" s="104"/>
      <c r="U75" s="105"/>
      <c r="V75" s="128"/>
      <c r="W75" s="129"/>
    </row>
    <row r="76" spans="5:23" ht="18.75">
      <c r="E76" s="39" t="s">
        <v>146</v>
      </c>
      <c r="F76" s="39" t="s">
        <v>232</v>
      </c>
      <c r="G76" s="120">
        <v>224.52</v>
      </c>
      <c r="H76" s="39" t="s">
        <v>149</v>
      </c>
      <c r="I76" s="39" t="str">
        <f>I75</f>
        <v>21.00-21.99</v>
      </c>
      <c r="J76" s="39" t="s">
        <v>148</v>
      </c>
      <c r="M76" s="102"/>
      <c r="N76" s="151" t="s">
        <v>180</v>
      </c>
      <c r="O76" s="152"/>
      <c r="P76" s="153"/>
      <c r="Q76" s="103" t="s">
        <v>60</v>
      </c>
      <c r="R76" s="104">
        <v>0</v>
      </c>
      <c r="S76" s="105">
        <v>0</v>
      </c>
      <c r="T76" s="104">
        <f>S76*R76</f>
        <v>0</v>
      </c>
      <c r="U76" s="105">
        <v>0</v>
      </c>
      <c r="V76" s="128">
        <v>0</v>
      </c>
      <c r="W76" s="129">
        <f>V76+T76</f>
        <v>0</v>
      </c>
    </row>
    <row r="77" spans="5:23" ht="18.75">
      <c r="E77" s="121"/>
      <c r="F77" s="121"/>
      <c r="G77" s="121"/>
      <c r="H77" s="121"/>
      <c r="I77" s="121"/>
      <c r="J77" s="122"/>
      <c r="M77" s="102">
        <v>12</v>
      </c>
      <c r="N77" s="188" t="s">
        <v>57</v>
      </c>
      <c r="O77" s="188"/>
      <c r="P77" s="188"/>
      <c r="Q77" s="103"/>
      <c r="R77" s="104"/>
      <c r="S77" s="105"/>
      <c r="T77" s="104">
        <f t="shared" si="3"/>
        <v>0</v>
      </c>
      <c r="U77" s="105"/>
      <c r="V77" s="128">
        <f t="shared" si="5"/>
        <v>0</v>
      </c>
      <c r="W77" s="129">
        <f t="shared" si="4"/>
        <v>0</v>
      </c>
    </row>
    <row r="78" spans="5:23" ht="18.75">
      <c r="E78" s="164" t="s">
        <v>233</v>
      </c>
      <c r="F78" s="164"/>
      <c r="G78" s="40">
        <v>1.6</v>
      </c>
      <c r="H78" s="39" t="s">
        <v>150</v>
      </c>
      <c r="I78" s="121"/>
      <c r="J78" s="121"/>
      <c r="M78" s="102"/>
      <c r="N78" s="188" t="s">
        <v>234</v>
      </c>
      <c r="O78" s="188"/>
      <c r="P78" s="188"/>
      <c r="Q78" s="103" t="s">
        <v>25</v>
      </c>
      <c r="R78" s="104">
        <f>J15</f>
        <v>0</v>
      </c>
      <c r="S78" s="105">
        <v>0</v>
      </c>
      <c r="T78" s="104">
        <f t="shared" si="3"/>
        <v>0</v>
      </c>
      <c r="U78" s="105">
        <v>0</v>
      </c>
      <c r="V78" s="128">
        <f t="shared" si="5"/>
        <v>0</v>
      </c>
      <c r="W78" s="129">
        <f t="shared" si="4"/>
        <v>0</v>
      </c>
    </row>
    <row r="79" spans="5:23" ht="18.75">
      <c r="E79" s="163" t="s">
        <v>153</v>
      </c>
      <c r="F79" s="163"/>
      <c r="G79" s="163"/>
      <c r="H79" s="163"/>
      <c r="I79" s="163"/>
      <c r="J79" s="163"/>
      <c r="M79" s="102"/>
      <c r="N79" s="188" t="s">
        <v>235</v>
      </c>
      <c r="O79" s="188"/>
      <c r="P79" s="188"/>
      <c r="Q79" s="103" t="s">
        <v>25</v>
      </c>
      <c r="R79" s="104">
        <f>J16</f>
        <v>0</v>
      </c>
      <c r="S79" s="105">
        <v>0</v>
      </c>
      <c r="T79" s="104">
        <f t="shared" si="3"/>
        <v>0</v>
      </c>
      <c r="U79" s="105">
        <v>0</v>
      </c>
      <c r="V79" s="128">
        <f t="shared" si="5"/>
        <v>0</v>
      </c>
      <c r="W79" s="129">
        <f t="shared" si="4"/>
        <v>0</v>
      </c>
    </row>
    <row r="80" spans="5:23" ht="18.75">
      <c r="E80" s="162" t="s">
        <v>135</v>
      </c>
      <c r="F80" s="162"/>
      <c r="G80" s="162"/>
      <c r="H80" s="125" t="s">
        <v>136</v>
      </c>
      <c r="I80" s="125">
        <f>G74</f>
        <v>192</v>
      </c>
      <c r="J80" s="121" t="s">
        <v>137</v>
      </c>
      <c r="M80" s="102">
        <v>13</v>
      </c>
      <c r="N80" s="188" t="s">
        <v>58</v>
      </c>
      <c r="O80" s="188"/>
      <c r="P80" s="188"/>
      <c r="Q80" s="103" t="s">
        <v>66</v>
      </c>
      <c r="R80" s="104">
        <v>1</v>
      </c>
      <c r="S80" s="130"/>
      <c r="T80" s="104"/>
      <c r="U80" s="104"/>
      <c r="V80" s="128"/>
      <c r="W80" s="129"/>
    </row>
    <row r="81" spans="5:23" ht="18.75">
      <c r="E81" s="162" t="s">
        <v>138</v>
      </c>
      <c r="F81" s="162"/>
      <c r="G81" s="162"/>
      <c r="H81" s="125" t="s">
        <v>136</v>
      </c>
      <c r="I81" s="125">
        <f>I64</f>
        <v>20.9</v>
      </c>
      <c r="J81" s="121" t="s">
        <v>37</v>
      </c>
      <c r="M81" s="131"/>
      <c r="N81" s="192"/>
      <c r="O81" s="192"/>
      <c r="P81" s="192"/>
      <c r="Q81" s="116"/>
      <c r="R81" s="117"/>
      <c r="S81" s="132">
        <v>0</v>
      </c>
      <c r="T81" s="117">
        <f t="shared" si="3"/>
        <v>0</v>
      </c>
      <c r="U81" s="117"/>
      <c r="V81" s="118">
        <f t="shared" si="5"/>
        <v>0</v>
      </c>
      <c r="W81" s="119">
        <f t="shared" si="4"/>
        <v>0</v>
      </c>
    </row>
    <row r="82" spans="5:23" ht="18.75">
      <c r="E82" s="162" t="s">
        <v>139</v>
      </c>
      <c r="F82" s="162"/>
      <c r="G82" s="162"/>
      <c r="H82" s="125" t="s">
        <v>214</v>
      </c>
      <c r="I82" s="125">
        <f>G76</f>
        <v>224.52</v>
      </c>
      <c r="J82" s="121" t="s">
        <v>37</v>
      </c>
      <c r="M82" s="13"/>
      <c r="N82" s="22" t="s">
        <v>95</v>
      </c>
      <c r="O82" s="13"/>
      <c r="P82" s="13"/>
      <c r="Q82" s="13"/>
      <c r="R82" s="13"/>
      <c r="S82" s="13"/>
      <c r="T82" s="35">
        <f>SUM(W17:W40)+SUM(W64:W81)</f>
        <v>1286468.4959</v>
      </c>
      <c r="U82" s="43" t="s">
        <v>37</v>
      </c>
      <c r="V82" s="46"/>
      <c r="W82" s="13"/>
    </row>
    <row r="83" spans="5:23" ht="18.75">
      <c r="E83" s="162" t="s">
        <v>155</v>
      </c>
      <c r="F83" s="162"/>
      <c r="G83" s="162"/>
      <c r="H83" s="125"/>
      <c r="I83" s="125">
        <f>I80+I81+I82</f>
        <v>437.42</v>
      </c>
      <c r="J83" s="121" t="s">
        <v>37</v>
      </c>
      <c r="M83" s="13"/>
      <c r="N83" s="22" t="s">
        <v>96</v>
      </c>
      <c r="O83" s="13"/>
      <c r="P83" s="13"/>
      <c r="Q83" s="13"/>
      <c r="R83" s="13"/>
      <c r="S83" s="13"/>
      <c r="T83" s="135">
        <f>IF(T82&lt;10000000,ROUNDDOWN(T82,-3),ROUNDDOWN(T82,-4))</f>
        <v>1286000</v>
      </c>
      <c r="U83" s="43" t="s">
        <v>37</v>
      </c>
      <c r="V83" s="43"/>
      <c r="W83" s="13"/>
    </row>
    <row r="84" spans="5:23" ht="18.75">
      <c r="E84" s="162" t="s">
        <v>140</v>
      </c>
      <c r="F84" s="162"/>
      <c r="G84" s="162"/>
      <c r="H84" s="125"/>
      <c r="I84" s="125">
        <f>I83*1.6</f>
        <v>699.8720000000001</v>
      </c>
      <c r="J84" s="121" t="s">
        <v>37</v>
      </c>
      <c r="M84" s="13"/>
      <c r="N84" s="13"/>
      <c r="O84" s="13"/>
      <c r="P84" s="13"/>
      <c r="Q84" s="136" t="s">
        <v>87</v>
      </c>
      <c r="R84" s="136"/>
      <c r="S84" s="189" t="str">
        <f>_xlfn.BAHTTEXT(T83)</f>
        <v>หนึ่งล้านสองแสนแปดหมื่นหกพันบาทถ้วน</v>
      </c>
      <c r="T84" s="189"/>
      <c r="U84" s="189"/>
      <c r="V84" s="189"/>
      <c r="W84" s="46"/>
    </row>
    <row r="85" spans="5:23" ht="18.75">
      <c r="E85" s="159" t="s">
        <v>141</v>
      </c>
      <c r="F85" s="159"/>
      <c r="G85" s="159"/>
      <c r="H85" s="125"/>
      <c r="I85" s="125">
        <v>84.22</v>
      </c>
      <c r="J85" s="121" t="s">
        <v>37</v>
      </c>
      <c r="M85" s="13"/>
      <c r="N85" s="13"/>
      <c r="O85" s="13"/>
      <c r="P85" s="13"/>
      <c r="Q85" s="13"/>
      <c r="R85" s="13"/>
      <c r="S85" s="13"/>
      <c r="T85" s="13"/>
      <c r="U85" s="44"/>
      <c r="V85" s="13"/>
      <c r="W85" s="13"/>
    </row>
    <row r="86" spans="5:23" ht="18.75">
      <c r="E86" s="159" t="s">
        <v>142</v>
      </c>
      <c r="F86" s="159"/>
      <c r="G86" s="159"/>
      <c r="H86" s="125" t="s">
        <v>136</v>
      </c>
      <c r="I86" s="125">
        <f>I84+I85</f>
        <v>784.0920000000001</v>
      </c>
      <c r="J86" s="121" t="s">
        <v>143</v>
      </c>
      <c r="M86" s="13"/>
      <c r="N86" s="11"/>
      <c r="O86" s="29"/>
      <c r="P86" s="29"/>
      <c r="Q86" s="44" t="s">
        <v>251</v>
      </c>
      <c r="T86" s="44"/>
      <c r="U86" s="44"/>
      <c r="V86" s="44"/>
      <c r="W86" s="133"/>
    </row>
    <row r="87" spans="5:23" ht="18.75">
      <c r="E87" s="160" t="s">
        <v>144</v>
      </c>
      <c r="F87" s="160"/>
      <c r="G87" s="121" t="str">
        <f>I75</f>
        <v>21.00-21.99</v>
      </c>
      <c r="H87" s="41" t="s">
        <v>37</v>
      </c>
      <c r="I87" s="161">
        <f>I70</f>
        <v>0</v>
      </c>
      <c r="J87" s="161"/>
      <c r="M87" s="13"/>
      <c r="N87" s="13"/>
      <c r="O87" s="29"/>
      <c r="P87" s="29"/>
      <c r="Q87" s="11"/>
      <c r="R87" s="13" t="s">
        <v>256</v>
      </c>
      <c r="T87" s="13"/>
      <c r="U87" s="13"/>
      <c r="V87" s="44"/>
      <c r="W87" s="133"/>
    </row>
    <row r="88" spans="13:23" ht="18.75">
      <c r="M88" s="13"/>
      <c r="N88" s="13"/>
      <c r="O88" s="29"/>
      <c r="P88" s="29"/>
      <c r="Q88" s="11"/>
      <c r="R88" s="13"/>
      <c r="T88" s="13"/>
      <c r="U88" s="13"/>
      <c r="V88" s="44"/>
      <c r="W88" s="133"/>
    </row>
    <row r="89" spans="13:23" ht="18.75">
      <c r="M89" s="13"/>
      <c r="N89" s="13"/>
      <c r="P89" s="29" t="s">
        <v>252</v>
      </c>
      <c r="Q89" s="13"/>
      <c r="T89" s="29" t="s">
        <v>255</v>
      </c>
      <c r="U89" s="13"/>
      <c r="V89" s="44"/>
      <c r="W89" s="133"/>
    </row>
    <row r="90" spans="13:23" ht="18.75">
      <c r="M90" s="13"/>
      <c r="N90" s="13"/>
      <c r="P90" s="42" t="s">
        <v>253</v>
      </c>
      <c r="Q90" s="42"/>
      <c r="R90" s="136"/>
      <c r="S90" s="136"/>
      <c r="T90" s="13" t="s">
        <v>254</v>
      </c>
      <c r="U90" s="13"/>
      <c r="V90" s="44"/>
      <c r="W90" s="133"/>
    </row>
    <row r="91" spans="13:23" ht="18.75">
      <c r="M91" s="189" t="s">
        <v>117</v>
      </c>
      <c r="N91" s="189"/>
      <c r="O91" s="189"/>
      <c r="P91" s="189"/>
      <c r="Q91" s="189"/>
      <c r="R91" s="189"/>
      <c r="S91" s="189"/>
      <c r="T91" s="189"/>
      <c r="U91" s="189"/>
      <c r="V91" s="189"/>
      <c r="W91" s="22" t="s">
        <v>88</v>
      </c>
    </row>
    <row r="92" spans="13:23" ht="18.75"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22"/>
    </row>
    <row r="93" spans="5:23" ht="18.75">
      <c r="E93" s="39" t="s">
        <v>151</v>
      </c>
      <c r="F93" s="39" t="s">
        <v>145</v>
      </c>
      <c r="G93" s="120">
        <f>G94/G99</f>
        <v>10</v>
      </c>
      <c r="H93" s="39" t="s">
        <v>37</v>
      </c>
      <c r="I93" s="121"/>
      <c r="J93" s="121"/>
      <c r="M93" s="3" t="s">
        <v>77</v>
      </c>
      <c r="N93" s="3"/>
      <c r="O93" s="3" t="str">
        <f>O50</f>
        <v>องค์การบริหารส่วนตำบลหนองขาม</v>
      </c>
      <c r="P93" s="4"/>
      <c r="Q93" s="4"/>
      <c r="R93" s="4"/>
      <c r="S93" s="4"/>
      <c r="T93" s="5"/>
      <c r="U93" s="6"/>
      <c r="V93" s="4"/>
      <c r="W93" s="4"/>
    </row>
    <row r="94" spans="5:19" ht="18.75">
      <c r="E94" s="39" t="s">
        <v>151</v>
      </c>
      <c r="F94" s="39" t="s">
        <v>61</v>
      </c>
      <c r="G94" s="120">
        <v>15</v>
      </c>
      <c r="H94" s="39" t="s">
        <v>37</v>
      </c>
      <c r="I94" s="121"/>
      <c r="J94" s="122"/>
      <c r="M94" s="9" t="s">
        <v>78</v>
      </c>
      <c r="N94" s="9"/>
      <c r="O94" s="9" t="str">
        <f>O51</f>
        <v>ก่อสร้างถนนคอนกรีตเสริมเหล็ก</v>
      </c>
      <c r="P94" s="9"/>
      <c r="Q94" s="9"/>
      <c r="R94" s="9"/>
      <c r="S94" s="13"/>
    </row>
    <row r="95" spans="5:23" ht="18.75">
      <c r="E95" s="39" t="s">
        <v>146</v>
      </c>
      <c r="F95" s="39" t="s">
        <v>236</v>
      </c>
      <c r="G95" s="120">
        <v>40.34</v>
      </c>
      <c r="H95" s="39" t="s">
        <v>147</v>
      </c>
      <c r="I95" s="39" t="str">
        <f>I75</f>
        <v>21.00-21.99</v>
      </c>
      <c r="J95" s="39" t="s">
        <v>148</v>
      </c>
      <c r="K95" s="1" t="s">
        <v>215</v>
      </c>
      <c r="M95" s="9"/>
      <c r="N95" s="9"/>
      <c r="O95" s="11" t="str">
        <f>O52</f>
        <v>ความกว้างผิวจราจร</v>
      </c>
      <c r="P95" s="12">
        <f>P52</f>
        <v>5</v>
      </c>
      <c r="Q95" s="1" t="s">
        <v>17</v>
      </c>
      <c r="R95" s="42" t="str">
        <f>R52</f>
        <v>ระยะทาง</v>
      </c>
      <c r="S95" s="43">
        <f>S52</f>
        <v>730</v>
      </c>
      <c r="T95" s="13" t="str">
        <f>T52</f>
        <v>เมตร      ปริมาณพื้นที่</v>
      </c>
      <c r="V95" s="12">
        <f>V52</f>
        <v>3650</v>
      </c>
      <c r="W95" s="1" t="str">
        <f>W52</f>
        <v>ตารางเมตร</v>
      </c>
    </row>
    <row r="96" spans="5:22" ht="18.75">
      <c r="E96" s="39"/>
      <c r="F96" s="39"/>
      <c r="G96" s="120"/>
      <c r="H96" s="39"/>
      <c r="I96" s="39"/>
      <c r="J96" s="39"/>
      <c r="M96" s="9"/>
      <c r="N96" s="9" t="s">
        <v>222</v>
      </c>
      <c r="O96" s="11" t="s">
        <v>223</v>
      </c>
      <c r="P96" s="12" t="s">
        <v>224</v>
      </c>
      <c r="Q96" s="13"/>
      <c r="R96" s="14"/>
      <c r="S96" s="43"/>
      <c r="T96" s="13"/>
      <c r="V96" s="12"/>
    </row>
    <row r="97" spans="5:19" ht="18.75">
      <c r="E97" s="39" t="s">
        <v>146</v>
      </c>
      <c r="F97" s="39" t="s">
        <v>237</v>
      </c>
      <c r="G97" s="120">
        <v>56.47</v>
      </c>
      <c r="H97" s="39" t="s">
        <v>149</v>
      </c>
      <c r="I97" s="39" t="str">
        <f>I95</f>
        <v>21.00-21.99</v>
      </c>
      <c r="J97" s="39" t="s">
        <v>148</v>
      </c>
      <c r="K97" s="1" t="s">
        <v>216</v>
      </c>
      <c r="M97" s="22" t="s">
        <v>79</v>
      </c>
      <c r="N97" s="22"/>
      <c r="O97" s="9" t="str">
        <f>O7</f>
        <v>บ้านฝาย หมู่ที่1 บ้านฝาย หมู่ที่3 -บ้านหนองตาไก้</v>
      </c>
      <c r="P97" s="9"/>
      <c r="Q97" s="9"/>
      <c r="R97" s="9"/>
      <c r="S97" s="13"/>
    </row>
    <row r="98" spans="5:20" ht="18.75">
      <c r="E98" s="121"/>
      <c r="F98" s="121"/>
      <c r="G98" s="121"/>
      <c r="H98" s="121"/>
      <c r="I98" s="121"/>
      <c r="J98" s="122"/>
      <c r="M98" s="22" t="s">
        <v>80</v>
      </c>
      <c r="N98" s="22"/>
      <c r="O98" s="11" t="str">
        <f>O55</f>
        <v>หมู่ที่ </v>
      </c>
      <c r="P98" s="46" t="str">
        <f>P55</f>
        <v>1 บ้านฝาย</v>
      </c>
      <c r="Q98" s="13" t="str">
        <f>Q55</f>
        <v>ตำบลหนองขาม อำเภอคอนสวรรค์ จังหวัดชัยภูมิ</v>
      </c>
      <c r="R98" s="13"/>
      <c r="S98" s="13"/>
      <c r="T98" s="42"/>
    </row>
    <row r="99" spans="5:23" ht="18.75">
      <c r="E99" s="164" t="s">
        <v>238</v>
      </c>
      <c r="F99" s="164"/>
      <c r="G99" s="40">
        <v>1.5</v>
      </c>
      <c r="H99" s="39" t="s">
        <v>150</v>
      </c>
      <c r="I99" s="121"/>
      <c r="J99" s="121"/>
      <c r="M99" s="190" t="s">
        <v>81</v>
      </c>
      <c r="N99" s="190"/>
      <c r="O99" s="22" t="str">
        <f>O56</f>
        <v>องค์การบริหารส่วนตำบลหนองขาม</v>
      </c>
      <c r="P99" s="22"/>
      <c r="Q99" s="13"/>
      <c r="R99" s="13"/>
      <c r="S99" s="13"/>
      <c r="T99" s="42"/>
      <c r="U99" s="44"/>
      <c r="V99" s="13"/>
      <c r="W99" s="13"/>
    </row>
    <row r="100" spans="5:23" ht="18.75">
      <c r="E100" s="163" t="s">
        <v>152</v>
      </c>
      <c r="F100" s="163"/>
      <c r="G100" s="163"/>
      <c r="H100" s="163"/>
      <c r="I100" s="163"/>
      <c r="J100" s="163"/>
      <c r="M100" s="190" t="s">
        <v>82</v>
      </c>
      <c r="N100" s="190"/>
      <c r="O100" s="45"/>
      <c r="P100" s="13"/>
      <c r="Q100" s="13" t="s">
        <v>83</v>
      </c>
      <c r="R100" s="46">
        <f>R57</f>
        <v>1</v>
      </c>
      <c r="S100" s="13" t="s">
        <v>65</v>
      </c>
      <c r="T100" s="42"/>
      <c r="U100" s="44"/>
      <c r="V100" s="13"/>
      <c r="W100" s="13"/>
    </row>
    <row r="101" spans="5:23" ht="18.75">
      <c r="E101" s="162" t="s">
        <v>135</v>
      </c>
      <c r="F101" s="162"/>
      <c r="G101" s="162"/>
      <c r="H101" s="125" t="s">
        <v>136</v>
      </c>
      <c r="I101" s="125">
        <f>G94</f>
        <v>15</v>
      </c>
      <c r="J101" s="121" t="s">
        <v>137</v>
      </c>
      <c r="M101" s="190" t="s">
        <v>84</v>
      </c>
      <c r="N101" s="190"/>
      <c r="O101" s="190"/>
      <c r="P101" s="13"/>
      <c r="Q101" s="13" t="s">
        <v>83</v>
      </c>
      <c r="R101" s="46">
        <f>R58</f>
        <v>2</v>
      </c>
      <c r="S101" s="13" t="s">
        <v>65</v>
      </c>
      <c r="T101" s="42"/>
      <c r="U101" s="44"/>
      <c r="V101" s="13"/>
      <c r="W101" s="13"/>
    </row>
    <row r="102" spans="5:23" ht="18.75">
      <c r="E102" s="162" t="s">
        <v>138</v>
      </c>
      <c r="F102" s="162"/>
      <c r="G102" s="162"/>
      <c r="H102" s="125" t="s">
        <v>136</v>
      </c>
      <c r="I102" s="125">
        <f>I81</f>
        <v>20.9</v>
      </c>
      <c r="J102" s="121" t="s">
        <v>37</v>
      </c>
      <c r="M102" s="190"/>
      <c r="N102" s="190"/>
      <c r="O102" s="190"/>
      <c r="P102" s="191"/>
      <c r="Q102" s="191"/>
      <c r="S102" s="13"/>
      <c r="T102" s="42"/>
      <c r="U102" s="44"/>
      <c r="V102" s="13"/>
      <c r="W102" s="13"/>
    </row>
    <row r="103" spans="5:23" ht="18.75">
      <c r="E103" s="162" t="s">
        <v>139</v>
      </c>
      <c r="F103" s="162"/>
      <c r="G103" s="162"/>
      <c r="H103" s="125" t="s">
        <v>201</v>
      </c>
      <c r="I103" s="125">
        <f>G97</f>
        <v>56.47</v>
      </c>
      <c r="J103" s="121" t="s">
        <v>37</v>
      </c>
      <c r="K103" s="1" t="s">
        <v>215</v>
      </c>
      <c r="M103" s="4"/>
      <c r="N103" s="4"/>
      <c r="O103" s="4"/>
      <c r="P103" s="4"/>
      <c r="Q103" s="4"/>
      <c r="R103" s="4"/>
      <c r="S103" s="4"/>
      <c r="T103" s="5"/>
      <c r="U103" s="6"/>
      <c r="V103" s="4"/>
      <c r="W103" s="4"/>
    </row>
    <row r="104" spans="2:23" ht="18.75">
      <c r="B104" s="1" t="s">
        <v>212</v>
      </c>
      <c r="E104" s="162" t="s">
        <v>155</v>
      </c>
      <c r="F104" s="162"/>
      <c r="G104" s="162"/>
      <c r="H104" s="125"/>
      <c r="I104" s="125">
        <f>I101+I102+I103</f>
        <v>92.37</v>
      </c>
      <c r="J104" s="121" t="s">
        <v>37</v>
      </c>
      <c r="K104" s="1" t="s">
        <v>216</v>
      </c>
      <c r="M104" s="181" t="s">
        <v>86</v>
      </c>
      <c r="N104" s="169" t="s">
        <v>31</v>
      </c>
      <c r="O104" s="169"/>
      <c r="P104" s="169"/>
      <c r="Q104" s="169" t="s">
        <v>32</v>
      </c>
      <c r="R104" s="169" t="s">
        <v>33</v>
      </c>
      <c r="S104" s="172" t="s">
        <v>34</v>
      </c>
      <c r="T104" s="173"/>
      <c r="U104" s="167" t="s">
        <v>89</v>
      </c>
      <c r="V104" s="168"/>
      <c r="W104" s="165" t="s">
        <v>90</v>
      </c>
    </row>
    <row r="105" spans="5:23" ht="18.75">
      <c r="E105" s="162" t="s">
        <v>140</v>
      </c>
      <c r="F105" s="162"/>
      <c r="G105" s="162"/>
      <c r="H105" s="125"/>
      <c r="I105" s="125">
        <f>I104*1.6</f>
        <v>147.792</v>
      </c>
      <c r="J105" s="121" t="s">
        <v>37</v>
      </c>
      <c r="M105" s="182"/>
      <c r="N105" s="170"/>
      <c r="O105" s="170"/>
      <c r="P105" s="170"/>
      <c r="Q105" s="170"/>
      <c r="R105" s="170"/>
      <c r="S105" s="31" t="s">
        <v>35</v>
      </c>
      <c r="T105" s="31" t="s">
        <v>36</v>
      </c>
      <c r="U105" s="32" t="s">
        <v>35</v>
      </c>
      <c r="V105" s="31" t="s">
        <v>36</v>
      </c>
      <c r="W105" s="166"/>
    </row>
    <row r="106" spans="2:23" ht="18.75">
      <c r="B106" s="1" t="s">
        <v>211</v>
      </c>
      <c r="E106" s="159" t="s">
        <v>141</v>
      </c>
      <c r="F106" s="159"/>
      <c r="G106" s="159"/>
      <c r="H106" s="125"/>
      <c r="I106" s="125">
        <f>I68</f>
        <v>53.5</v>
      </c>
      <c r="J106" s="121" t="s">
        <v>37</v>
      </c>
      <c r="M106" s="183"/>
      <c r="N106" s="171"/>
      <c r="O106" s="171"/>
      <c r="P106" s="171"/>
      <c r="Q106" s="171"/>
      <c r="R106" s="171"/>
      <c r="S106" s="36" t="s">
        <v>37</v>
      </c>
      <c r="T106" s="36" t="s">
        <v>37</v>
      </c>
      <c r="U106" s="37" t="s">
        <v>37</v>
      </c>
      <c r="V106" s="36" t="s">
        <v>37</v>
      </c>
      <c r="W106" s="38" t="s">
        <v>37</v>
      </c>
    </row>
    <row r="107" spans="5:23" ht="18.75">
      <c r="E107" s="159" t="s">
        <v>142</v>
      </c>
      <c r="F107" s="159"/>
      <c r="G107" s="159"/>
      <c r="H107" s="125" t="s">
        <v>136</v>
      </c>
      <c r="I107" s="125">
        <f>I105+I106</f>
        <v>201.292</v>
      </c>
      <c r="J107" s="121" t="s">
        <v>143</v>
      </c>
      <c r="M107" s="96">
        <v>1</v>
      </c>
      <c r="N107" s="174" t="s">
        <v>39</v>
      </c>
      <c r="O107" s="175"/>
      <c r="P107" s="176"/>
      <c r="Q107" s="97" t="s">
        <v>60</v>
      </c>
      <c r="R107" s="98">
        <f>R17</f>
        <v>3650</v>
      </c>
      <c r="S107" s="98"/>
      <c r="T107" s="98"/>
      <c r="U107" s="99"/>
      <c r="V107" s="100"/>
      <c r="W107" s="101"/>
    </row>
    <row r="108" spans="2:23" ht="18.75">
      <c r="B108" s="1" t="s">
        <v>213</v>
      </c>
      <c r="E108" s="160" t="s">
        <v>144</v>
      </c>
      <c r="F108" s="160"/>
      <c r="G108" s="121" t="str">
        <f>I95</f>
        <v>21.00-21.99</v>
      </c>
      <c r="H108" s="41" t="s">
        <v>37</v>
      </c>
      <c r="I108" s="161">
        <f>I87</f>
        <v>0</v>
      </c>
      <c r="J108" s="161"/>
      <c r="M108" s="102">
        <v>2</v>
      </c>
      <c r="N108" s="151" t="s">
        <v>15</v>
      </c>
      <c r="O108" s="152"/>
      <c r="P108" s="153"/>
      <c r="Q108" s="103"/>
      <c r="R108" s="104"/>
      <c r="S108" s="104"/>
      <c r="T108" s="104"/>
      <c r="U108" s="105"/>
      <c r="V108" s="128"/>
      <c r="W108" s="129"/>
    </row>
    <row r="109" spans="13:23" ht="18.75">
      <c r="M109" s="102"/>
      <c r="N109" s="151" t="s">
        <v>40</v>
      </c>
      <c r="O109" s="152"/>
      <c r="P109" s="153"/>
      <c r="Q109" s="103" t="s">
        <v>61</v>
      </c>
      <c r="R109" s="104">
        <f>R19</f>
        <v>0</v>
      </c>
      <c r="S109" s="104"/>
      <c r="T109" s="104"/>
      <c r="U109" s="105"/>
      <c r="V109" s="128"/>
      <c r="W109" s="129"/>
    </row>
    <row r="110" spans="5:23" ht="18.75">
      <c r="E110" s="39" t="s">
        <v>210</v>
      </c>
      <c r="F110" s="39" t="s">
        <v>145</v>
      </c>
      <c r="G110" s="120">
        <v>266</v>
      </c>
      <c r="H110" s="39" t="s">
        <v>37</v>
      </c>
      <c r="I110" s="121"/>
      <c r="J110" s="121"/>
      <c r="M110" s="102">
        <v>3</v>
      </c>
      <c r="N110" s="151" t="s">
        <v>92</v>
      </c>
      <c r="O110" s="152"/>
      <c r="P110" s="153"/>
      <c r="Q110" s="103"/>
      <c r="R110" s="104"/>
      <c r="S110" s="104"/>
      <c r="T110" s="104"/>
      <c r="U110" s="105"/>
      <c r="V110" s="128"/>
      <c r="W110" s="129"/>
    </row>
    <row r="111" spans="5:23" ht="18.75">
      <c r="E111" s="39" t="s">
        <v>210</v>
      </c>
      <c r="F111" s="39" t="s">
        <v>61</v>
      </c>
      <c r="G111" s="120">
        <v>266</v>
      </c>
      <c r="H111" s="39" t="s">
        <v>37</v>
      </c>
      <c r="I111" s="121" t="s">
        <v>198</v>
      </c>
      <c r="J111" s="122" t="s">
        <v>211</v>
      </c>
      <c r="M111" s="102"/>
      <c r="N111" s="151" t="s">
        <v>41</v>
      </c>
      <c r="O111" s="152"/>
      <c r="P111" s="153"/>
      <c r="Q111" s="103" t="s">
        <v>61</v>
      </c>
      <c r="R111" s="104">
        <f>R21</f>
        <v>0</v>
      </c>
      <c r="S111" s="104"/>
      <c r="T111" s="104"/>
      <c r="U111" s="105"/>
      <c r="V111" s="128"/>
      <c r="W111" s="129"/>
    </row>
    <row r="112" spans="5:23" ht="18.75">
      <c r="E112" s="39" t="s">
        <v>146</v>
      </c>
      <c r="F112" s="39" t="str">
        <f>F75</f>
        <v>110 กม./ตัน</v>
      </c>
      <c r="G112" s="120">
        <v>146.24</v>
      </c>
      <c r="H112" s="39" t="s">
        <v>147</v>
      </c>
      <c r="I112" s="39" t="str">
        <f>I95</f>
        <v>21.00-21.99</v>
      </c>
      <c r="J112" s="39" t="s">
        <v>148</v>
      </c>
      <c r="M112" s="102">
        <v>4</v>
      </c>
      <c r="N112" s="151" t="s">
        <v>91</v>
      </c>
      <c r="O112" s="152"/>
      <c r="P112" s="153"/>
      <c r="Q112" s="103"/>
      <c r="R112" s="104"/>
      <c r="S112" s="104"/>
      <c r="T112" s="104"/>
      <c r="U112" s="105"/>
      <c r="V112" s="128"/>
      <c r="W112" s="129"/>
    </row>
    <row r="113" spans="5:23" ht="18.75">
      <c r="E113" s="39" t="s">
        <v>146</v>
      </c>
      <c r="F113" s="39" t="str">
        <f>F76</f>
        <v>110 กม./ลบ.ม.</v>
      </c>
      <c r="G113" s="120">
        <v>204.74</v>
      </c>
      <c r="H113" s="39" t="s">
        <v>149</v>
      </c>
      <c r="I113" s="39" t="str">
        <f>I112</f>
        <v>21.00-21.99</v>
      </c>
      <c r="J113" s="39" t="s">
        <v>148</v>
      </c>
      <c r="M113" s="102"/>
      <c r="N113" s="151" t="s">
        <v>130</v>
      </c>
      <c r="O113" s="152"/>
      <c r="P113" s="153"/>
      <c r="Q113" s="103" t="s">
        <v>61</v>
      </c>
      <c r="R113" s="104">
        <f>R23</f>
        <v>0</v>
      </c>
      <c r="S113" s="104"/>
      <c r="T113" s="104"/>
      <c r="U113" s="105"/>
      <c r="V113" s="128"/>
      <c r="W113" s="129"/>
    </row>
    <row r="114" spans="5:23" ht="18.75">
      <c r="E114" s="121"/>
      <c r="F114" s="121"/>
      <c r="G114" s="121"/>
      <c r="H114" s="121"/>
      <c r="I114" s="121"/>
      <c r="J114" s="122"/>
      <c r="M114" s="102">
        <v>5</v>
      </c>
      <c r="N114" s="151" t="str">
        <f>N24</f>
        <v>งานลูกรังไหล่ทาง</v>
      </c>
      <c r="O114" s="152"/>
      <c r="P114" s="153"/>
      <c r="Q114" s="103"/>
      <c r="R114" s="104"/>
      <c r="S114" s="104"/>
      <c r="T114" s="104"/>
      <c r="U114" s="105"/>
      <c r="V114" s="128"/>
      <c r="W114" s="129"/>
    </row>
    <row r="115" spans="5:23" ht="18.75">
      <c r="E115" s="164" t="s">
        <v>233</v>
      </c>
      <c r="F115" s="164"/>
      <c r="G115" s="40">
        <v>1.45</v>
      </c>
      <c r="H115" s="39" t="s">
        <v>150</v>
      </c>
      <c r="I115" s="121"/>
      <c r="J115" s="121"/>
      <c r="M115" s="102"/>
      <c r="N115" s="151" t="str">
        <f>N25</f>
        <v> - งานลูกรังไหล่ทางหนา 0.15 ม.</v>
      </c>
      <c r="O115" s="152"/>
      <c r="P115" s="153"/>
      <c r="Q115" s="103" t="s">
        <v>61</v>
      </c>
      <c r="R115" s="104">
        <f>R25</f>
        <v>54.75</v>
      </c>
      <c r="S115" s="104"/>
      <c r="T115" s="104"/>
      <c r="U115" s="105"/>
      <c r="V115" s="128"/>
      <c r="W115" s="129"/>
    </row>
    <row r="116" spans="5:23" ht="18.75">
      <c r="E116" s="163" t="s">
        <v>217</v>
      </c>
      <c r="F116" s="163"/>
      <c r="G116" s="163"/>
      <c r="H116" s="163"/>
      <c r="I116" s="163"/>
      <c r="J116" s="163"/>
      <c r="M116" s="102">
        <v>6</v>
      </c>
      <c r="N116" s="151" t="s">
        <v>42</v>
      </c>
      <c r="O116" s="152"/>
      <c r="P116" s="153"/>
      <c r="Q116" s="103"/>
      <c r="R116" s="104"/>
      <c r="S116" s="104"/>
      <c r="T116" s="104"/>
      <c r="U116" s="105"/>
      <c r="V116" s="128"/>
      <c r="W116" s="129"/>
    </row>
    <row r="117" spans="5:23" ht="18.75">
      <c r="E117" s="162" t="s">
        <v>135</v>
      </c>
      <c r="F117" s="162"/>
      <c r="G117" s="162"/>
      <c r="H117" s="125" t="s">
        <v>136</v>
      </c>
      <c r="I117" s="125">
        <f>G111</f>
        <v>266</v>
      </c>
      <c r="J117" s="121" t="s">
        <v>137</v>
      </c>
      <c r="K117" s="1" t="s">
        <v>199</v>
      </c>
      <c r="M117" s="102"/>
      <c r="N117" s="151" t="s">
        <v>43</v>
      </c>
      <c r="O117" s="152"/>
      <c r="P117" s="153"/>
      <c r="Q117" s="103" t="s">
        <v>61</v>
      </c>
      <c r="R117" s="104">
        <f>R27</f>
        <v>182.5</v>
      </c>
      <c r="S117" s="104"/>
      <c r="T117" s="104"/>
      <c r="U117" s="105"/>
      <c r="V117" s="128"/>
      <c r="W117" s="129"/>
    </row>
    <row r="118" spans="5:23" ht="18.75">
      <c r="E118" s="162" t="s">
        <v>138</v>
      </c>
      <c r="F118" s="162"/>
      <c r="G118" s="162"/>
      <c r="H118" s="125" t="s">
        <v>136</v>
      </c>
      <c r="I118" s="125">
        <f>I102</f>
        <v>20.9</v>
      </c>
      <c r="J118" s="121" t="s">
        <v>37</v>
      </c>
      <c r="M118" s="102"/>
      <c r="N118" s="151" t="s">
        <v>93</v>
      </c>
      <c r="O118" s="152"/>
      <c r="P118" s="153"/>
      <c r="Q118" s="103" t="s">
        <v>61</v>
      </c>
      <c r="R118" s="104">
        <v>0</v>
      </c>
      <c r="S118" s="104"/>
      <c r="T118" s="104"/>
      <c r="U118" s="105"/>
      <c r="V118" s="128"/>
      <c r="W118" s="129"/>
    </row>
    <row r="119" spans="5:23" ht="18.75">
      <c r="E119" s="162" t="s">
        <v>139</v>
      </c>
      <c r="F119" s="162"/>
      <c r="G119" s="162"/>
      <c r="H119" s="125" t="s">
        <v>214</v>
      </c>
      <c r="I119" s="125">
        <f>G113</f>
        <v>204.74</v>
      </c>
      <c r="J119" s="121" t="s">
        <v>37</v>
      </c>
      <c r="M119" s="102">
        <v>7</v>
      </c>
      <c r="N119" s="151" t="s">
        <v>94</v>
      </c>
      <c r="O119" s="152"/>
      <c r="P119" s="153"/>
      <c r="Q119" s="103"/>
      <c r="R119" s="104"/>
      <c r="S119" s="104"/>
      <c r="T119" s="104"/>
      <c r="U119" s="105"/>
      <c r="V119" s="128"/>
      <c r="W119" s="129"/>
    </row>
    <row r="120" spans="5:23" ht="18.75">
      <c r="E120" s="162" t="s">
        <v>155</v>
      </c>
      <c r="F120" s="162"/>
      <c r="G120" s="162"/>
      <c r="H120" s="125"/>
      <c r="I120" s="125">
        <f>I117+I118+I119</f>
        <v>491.64</v>
      </c>
      <c r="J120" s="121" t="s">
        <v>37</v>
      </c>
      <c r="M120" s="109"/>
      <c r="N120" s="151" t="s">
        <v>44</v>
      </c>
      <c r="O120" s="152"/>
      <c r="P120" s="153"/>
      <c r="Q120" s="103" t="s">
        <v>19</v>
      </c>
      <c r="R120" s="104">
        <f>R30</f>
        <v>3504</v>
      </c>
      <c r="S120" s="104"/>
      <c r="T120" s="104"/>
      <c r="U120" s="105"/>
      <c r="V120" s="128"/>
      <c r="W120" s="129"/>
    </row>
    <row r="121" spans="5:23" ht="18.75">
      <c r="E121" s="162" t="s">
        <v>140</v>
      </c>
      <c r="F121" s="162"/>
      <c r="G121" s="162"/>
      <c r="H121" s="125"/>
      <c r="I121" s="125">
        <f>I120*1.6</f>
        <v>786.624</v>
      </c>
      <c r="J121" s="121" t="s">
        <v>37</v>
      </c>
      <c r="M121" s="109"/>
      <c r="N121" s="188" t="s">
        <v>45</v>
      </c>
      <c r="O121" s="188"/>
      <c r="P121" s="188"/>
      <c r="Q121" s="103" t="s">
        <v>61</v>
      </c>
      <c r="R121" s="104">
        <f>R31</f>
        <v>339.45</v>
      </c>
      <c r="S121" s="104"/>
      <c r="T121" s="104"/>
      <c r="U121" s="104"/>
      <c r="V121" s="128"/>
      <c r="W121" s="129"/>
    </row>
    <row r="122" spans="5:23" ht="18.75">
      <c r="E122" s="159" t="s">
        <v>141</v>
      </c>
      <c r="F122" s="159"/>
      <c r="G122" s="159"/>
      <c r="H122" s="125"/>
      <c r="I122" s="125">
        <v>0</v>
      </c>
      <c r="J122" s="121" t="s">
        <v>37</v>
      </c>
      <c r="M122" s="109"/>
      <c r="N122" s="188" t="s">
        <v>46</v>
      </c>
      <c r="O122" s="188"/>
      <c r="P122" s="188"/>
      <c r="Q122" s="103" t="s">
        <v>61</v>
      </c>
      <c r="R122" s="104">
        <f>R32</f>
        <v>542.025</v>
      </c>
      <c r="S122" s="104"/>
      <c r="T122" s="104"/>
      <c r="U122" s="104"/>
      <c r="V122" s="128"/>
      <c r="W122" s="129"/>
    </row>
    <row r="123" spans="5:23" ht="18.75">
      <c r="E123" s="159" t="s">
        <v>142</v>
      </c>
      <c r="F123" s="159"/>
      <c r="G123" s="159"/>
      <c r="H123" s="125" t="s">
        <v>136</v>
      </c>
      <c r="I123" s="125">
        <f>I121+I122</f>
        <v>786.624</v>
      </c>
      <c r="J123" s="121" t="s">
        <v>143</v>
      </c>
      <c r="M123" s="109"/>
      <c r="N123" s="151" t="s">
        <v>47</v>
      </c>
      <c r="O123" s="152"/>
      <c r="P123" s="153"/>
      <c r="Q123" s="103"/>
      <c r="R123" s="104"/>
      <c r="S123" s="104"/>
      <c r="T123" s="104"/>
      <c r="U123" s="104"/>
      <c r="V123" s="128"/>
      <c r="W123" s="129"/>
    </row>
    <row r="124" spans="5:23" ht="18.75">
      <c r="E124" s="160" t="s">
        <v>144</v>
      </c>
      <c r="F124" s="160"/>
      <c r="G124" s="121" t="str">
        <f>I112</f>
        <v>21.00-21.99</v>
      </c>
      <c r="H124" s="41" t="s">
        <v>37</v>
      </c>
      <c r="I124" s="161">
        <f>I108</f>
        <v>0</v>
      </c>
      <c r="J124" s="161"/>
      <c r="M124" s="109"/>
      <c r="N124" s="151" t="str">
        <f>N34</f>
        <v>   RB19 mm @ 0.50 m. </v>
      </c>
      <c r="O124" s="152"/>
      <c r="P124" s="153"/>
      <c r="Q124" s="103" t="s">
        <v>25</v>
      </c>
      <c r="R124" s="104">
        <f>R34</f>
        <v>80.3</v>
      </c>
      <c r="S124" s="104"/>
      <c r="T124" s="104"/>
      <c r="U124" s="104"/>
      <c r="V124" s="128"/>
      <c r="W124" s="129"/>
    </row>
    <row r="125" spans="13:23" ht="18.75">
      <c r="M125" s="109"/>
      <c r="N125" s="151" t="s">
        <v>48</v>
      </c>
      <c r="O125" s="152"/>
      <c r="P125" s="153"/>
      <c r="Q125" s="103"/>
      <c r="R125" s="104"/>
      <c r="S125" s="104"/>
      <c r="T125" s="104"/>
      <c r="U125" s="104"/>
      <c r="V125" s="128"/>
      <c r="W125" s="129"/>
    </row>
    <row r="126" spans="13:23" ht="18.75">
      <c r="M126" s="109"/>
      <c r="N126" s="151" t="str">
        <f>N36</f>
        <v>   RB15 mm @ 0.50 m. </v>
      </c>
      <c r="O126" s="152"/>
      <c r="P126" s="153"/>
      <c r="Q126" s="103" t="s">
        <v>25</v>
      </c>
      <c r="R126" s="104">
        <f>R36</f>
        <v>1595</v>
      </c>
      <c r="S126" s="104"/>
      <c r="T126" s="104"/>
      <c r="U126" s="104"/>
      <c r="V126" s="128"/>
      <c r="W126" s="129"/>
    </row>
    <row r="127" spans="13:23" ht="18.75">
      <c r="M127" s="109"/>
      <c r="N127" s="151" t="s">
        <v>49</v>
      </c>
      <c r="O127" s="152"/>
      <c r="P127" s="153"/>
      <c r="Q127" s="103"/>
      <c r="R127" s="104"/>
      <c r="S127" s="104"/>
      <c r="T127" s="104"/>
      <c r="U127" s="104"/>
      <c r="V127" s="128"/>
      <c r="W127" s="129"/>
    </row>
    <row r="128" spans="13:23" ht="18.75">
      <c r="M128" s="109"/>
      <c r="N128" s="151" t="str">
        <f>N38</f>
        <v>   DB16 mm @ 0.50 m. </v>
      </c>
      <c r="O128" s="152"/>
      <c r="P128" s="153"/>
      <c r="Q128" s="103" t="s">
        <v>25</v>
      </c>
      <c r="R128" s="104">
        <f>R38</f>
        <v>1460</v>
      </c>
      <c r="S128" s="104"/>
      <c r="T128" s="104"/>
      <c r="U128" s="104"/>
      <c r="V128" s="128"/>
      <c r="W128" s="129"/>
    </row>
    <row r="129" spans="13:23" ht="18.75">
      <c r="M129" s="109"/>
      <c r="N129" s="151" t="s">
        <v>68</v>
      </c>
      <c r="O129" s="152"/>
      <c r="P129" s="153"/>
      <c r="Q129" s="103" t="s">
        <v>62</v>
      </c>
      <c r="R129" s="104">
        <f>(R124+R126+R128)*0.5*1.32/1000</f>
        <v>2.0692980000000003</v>
      </c>
      <c r="S129" s="104"/>
      <c r="T129" s="104"/>
      <c r="U129" s="104"/>
      <c r="V129" s="128"/>
      <c r="W129" s="129"/>
    </row>
    <row r="130" spans="13:23" ht="18.75">
      <c r="M130" s="109"/>
      <c r="N130" s="188" t="s">
        <v>185</v>
      </c>
      <c r="O130" s="188"/>
      <c r="P130" s="188"/>
      <c r="Q130" s="103" t="s">
        <v>61</v>
      </c>
      <c r="R130" s="104">
        <f>R40</f>
        <v>547.5</v>
      </c>
      <c r="S130" s="104"/>
      <c r="T130" s="104"/>
      <c r="U130" s="104"/>
      <c r="V130" s="105"/>
      <c r="W130" s="129"/>
    </row>
    <row r="131" spans="13:23" ht="18.75">
      <c r="M131" s="112"/>
      <c r="N131" s="113"/>
      <c r="O131" s="114"/>
      <c r="P131" s="115"/>
      <c r="Q131" s="116"/>
      <c r="R131" s="117"/>
      <c r="S131" s="117"/>
      <c r="T131" s="117"/>
      <c r="U131" s="117"/>
      <c r="V131" s="132"/>
      <c r="W131" s="119"/>
    </row>
    <row r="132" spans="13:23" ht="18.75">
      <c r="M132" s="13"/>
      <c r="N132" s="29"/>
      <c r="O132" s="29"/>
      <c r="P132" s="29"/>
      <c r="Q132" s="52"/>
      <c r="R132" s="44"/>
      <c r="S132" s="44"/>
      <c r="T132" s="44"/>
      <c r="U132" s="44"/>
      <c r="V132" s="133"/>
      <c r="W132" s="134"/>
    </row>
    <row r="133" spans="13:23" ht="18.75">
      <c r="M133" s="13"/>
      <c r="N133" s="29"/>
      <c r="O133" s="29"/>
      <c r="P133" s="29"/>
      <c r="Q133" s="52"/>
      <c r="R133" s="44" t="s">
        <v>257</v>
      </c>
      <c r="S133" s="44"/>
      <c r="T133" s="44"/>
      <c r="U133" s="44"/>
      <c r="V133" s="133"/>
      <c r="W133" s="134"/>
    </row>
    <row r="134" spans="13:23" ht="18.75">
      <c r="M134" s="13"/>
      <c r="N134" s="29"/>
      <c r="O134" s="29"/>
      <c r="P134" s="29"/>
      <c r="Q134" s="52"/>
      <c r="R134" s="44" t="s">
        <v>258</v>
      </c>
      <c r="S134" s="44"/>
      <c r="T134" s="44"/>
      <c r="U134" s="44"/>
      <c r="V134" s="133"/>
      <c r="W134" s="134"/>
    </row>
    <row r="135" spans="13:23" ht="18.75">
      <c r="M135" s="13"/>
      <c r="N135" s="29"/>
      <c r="O135" s="29"/>
      <c r="P135" s="29"/>
      <c r="Q135" s="52"/>
      <c r="R135" s="44" t="s">
        <v>259</v>
      </c>
      <c r="S135" s="44"/>
      <c r="T135" s="44"/>
      <c r="U135" s="44"/>
      <c r="V135" s="133"/>
      <c r="W135" s="134"/>
    </row>
    <row r="136" spans="13:23" ht="18.75">
      <c r="M136" s="13"/>
      <c r="N136" s="136"/>
      <c r="O136" s="136"/>
      <c r="P136" s="136"/>
      <c r="Q136" s="52"/>
      <c r="R136" s="1" t="s">
        <v>260</v>
      </c>
      <c r="S136" s="44"/>
      <c r="T136" s="44"/>
      <c r="U136" s="44"/>
      <c r="V136" s="133"/>
      <c r="W136" s="134"/>
    </row>
    <row r="137" spans="13:23" ht="18.75">
      <c r="M137" s="189" t="str">
        <f>M91</f>
        <v>ประมาณราคาค่าก่อสร้างเพื่อเสนอราคา</v>
      </c>
      <c r="N137" s="189"/>
      <c r="O137" s="189"/>
      <c r="P137" s="189"/>
      <c r="Q137" s="189"/>
      <c r="R137" s="189"/>
      <c r="S137" s="189"/>
      <c r="T137" s="189"/>
      <c r="U137" s="189"/>
      <c r="V137" s="189"/>
      <c r="W137" s="22" t="s">
        <v>88</v>
      </c>
    </row>
    <row r="138" spans="13:23" ht="18.75"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22"/>
    </row>
    <row r="139" spans="1:23" ht="21" customHeight="1">
      <c r="A139" s="198" t="s">
        <v>156</v>
      </c>
      <c r="B139" s="199"/>
      <c r="C139" s="199"/>
      <c r="D139" s="199"/>
      <c r="E139" s="199"/>
      <c r="F139" s="199"/>
      <c r="G139" s="199"/>
      <c r="H139" s="199"/>
      <c r="I139" s="199"/>
      <c r="J139" s="200"/>
      <c r="M139" s="3" t="s">
        <v>77</v>
      </c>
      <c r="N139" s="3"/>
      <c r="O139" s="3" t="str">
        <f>O93</f>
        <v>องค์การบริหารส่วนตำบลหนองขาม</v>
      </c>
      <c r="P139" s="4"/>
      <c r="Q139" s="4"/>
      <c r="R139" s="4"/>
      <c r="S139" s="4"/>
      <c r="T139" s="5"/>
      <c r="U139" s="6"/>
      <c r="V139" s="4"/>
      <c r="W139" s="4"/>
    </row>
    <row r="140" spans="1:18" ht="18.75">
      <c r="A140" s="47" t="s">
        <v>157</v>
      </c>
      <c r="B140" s="48" t="s">
        <v>158</v>
      </c>
      <c r="C140" s="46" t="s">
        <v>159</v>
      </c>
      <c r="D140" s="201" t="s">
        <v>239</v>
      </c>
      <c r="E140" s="202"/>
      <c r="F140" s="201" t="s">
        <v>240</v>
      </c>
      <c r="G140" s="202"/>
      <c r="H140" s="203" t="s">
        <v>241</v>
      </c>
      <c r="I140" s="204"/>
      <c r="J140" s="49" t="s">
        <v>160</v>
      </c>
      <c r="M140" s="9" t="s">
        <v>78</v>
      </c>
      <c r="N140" s="9"/>
      <c r="O140" s="9" t="str">
        <f>O94</f>
        <v>ก่อสร้างถนนคอนกรีตเสริมเหล็ก</v>
      </c>
      <c r="P140" s="9"/>
      <c r="Q140" s="9"/>
      <c r="R140" s="9"/>
    </row>
    <row r="141" spans="1:23" ht="18.75">
      <c r="A141" s="50" t="s">
        <v>161</v>
      </c>
      <c r="B141" s="51" t="s">
        <v>162</v>
      </c>
      <c r="C141" s="52" t="s">
        <v>162</v>
      </c>
      <c r="D141" s="53" t="s">
        <v>158</v>
      </c>
      <c r="E141" s="53" t="s">
        <v>159</v>
      </c>
      <c r="F141" s="53" t="s">
        <v>158</v>
      </c>
      <c r="G141" s="53" t="s">
        <v>159</v>
      </c>
      <c r="H141" s="54" t="s">
        <v>158</v>
      </c>
      <c r="I141" s="54" t="s">
        <v>159</v>
      </c>
      <c r="J141" s="55" t="s">
        <v>163</v>
      </c>
      <c r="M141" s="9"/>
      <c r="N141" s="9"/>
      <c r="O141" s="11" t="str">
        <f>O95</f>
        <v>ความกว้างผิวจราจร</v>
      </c>
      <c r="P141" s="12">
        <f>P5</f>
        <v>5</v>
      </c>
      <c r="Q141" s="13" t="s">
        <v>17</v>
      </c>
      <c r="R141" s="14" t="str">
        <f>R95</f>
        <v>ระยะทาง</v>
      </c>
      <c r="S141" s="15">
        <f>S5</f>
        <v>730</v>
      </c>
      <c r="T141" s="1" t="str">
        <f>T95</f>
        <v>เมตร      ปริมาณพื้นที่</v>
      </c>
      <c r="U141" s="1"/>
      <c r="V141" s="16">
        <f>V95</f>
        <v>3650</v>
      </c>
      <c r="W141" s="1" t="str">
        <f>W95</f>
        <v>ตารางเมตร</v>
      </c>
    </row>
    <row r="142" spans="1:22" ht="18.75">
      <c r="A142" s="56"/>
      <c r="B142" s="57"/>
      <c r="C142" s="52"/>
      <c r="D142" s="58"/>
      <c r="E142" s="58"/>
      <c r="F142" s="58"/>
      <c r="G142" s="58"/>
      <c r="H142" s="59"/>
      <c r="I142" s="60"/>
      <c r="J142" s="61"/>
      <c r="M142" s="9"/>
      <c r="N142" s="9" t="s">
        <v>222</v>
      </c>
      <c r="O142" s="11" t="s">
        <v>223</v>
      </c>
      <c r="P142" s="12" t="s">
        <v>224</v>
      </c>
      <c r="Q142" s="13"/>
      <c r="R142" s="14"/>
      <c r="S142" s="15"/>
      <c r="U142" s="1"/>
      <c r="V142" s="16"/>
    </row>
    <row r="143" spans="1:18" ht="18.75">
      <c r="A143" s="56">
        <v>6</v>
      </c>
      <c r="B143" s="62">
        <v>2.22</v>
      </c>
      <c r="C143" s="63" t="s">
        <v>164</v>
      </c>
      <c r="D143" s="62">
        <f>((F143/1000)*B143)</f>
        <v>46.206081000000005</v>
      </c>
      <c r="E143" s="63" t="s">
        <v>164</v>
      </c>
      <c r="F143" s="64">
        <v>20813.55</v>
      </c>
      <c r="G143" s="65" t="s">
        <v>164</v>
      </c>
      <c r="H143" s="65">
        <f>D143/20</f>
        <v>2.31030405</v>
      </c>
      <c r="I143" s="66" t="s">
        <v>164</v>
      </c>
      <c r="J143" s="58" t="s">
        <v>202</v>
      </c>
      <c r="M143" s="2" t="s">
        <v>79</v>
      </c>
      <c r="N143" s="2"/>
      <c r="O143" s="17" t="str">
        <f>O7</f>
        <v>บ้านฝาย หมู่ที่1 บ้านฝาย หมู่ที่3 -บ้านหนองตาไก้</v>
      </c>
      <c r="P143" s="17"/>
      <c r="Q143" s="17"/>
      <c r="R143" s="17"/>
    </row>
    <row r="144" spans="1:20" ht="18.75">
      <c r="A144" s="56">
        <v>9</v>
      </c>
      <c r="B144" s="67">
        <v>4.99</v>
      </c>
      <c r="C144" s="68" t="s">
        <v>164</v>
      </c>
      <c r="D144" s="67">
        <f>((F144/1000)*B144)</f>
        <v>91.5884061</v>
      </c>
      <c r="E144" s="69" t="s">
        <v>164</v>
      </c>
      <c r="F144" s="70">
        <v>18354.39</v>
      </c>
      <c r="G144" s="70" t="s">
        <v>164</v>
      </c>
      <c r="H144" s="70">
        <f>D144/20</f>
        <v>4.579420305</v>
      </c>
      <c r="I144" s="71" t="s">
        <v>164</v>
      </c>
      <c r="J144" s="58" t="s">
        <v>202</v>
      </c>
      <c r="M144" s="2" t="s">
        <v>80</v>
      </c>
      <c r="N144" s="2"/>
      <c r="O144" s="18" t="str">
        <f>O98</f>
        <v>หมู่ที่ </v>
      </c>
      <c r="P144" s="21" t="str">
        <f>P98</f>
        <v>1 บ้านฝาย</v>
      </c>
      <c r="Q144" s="1" t="str">
        <f>Q98</f>
        <v>ตำบลหนองขาม อำเภอคอนสวรรค์ จังหวัดชัยภูมิ</v>
      </c>
      <c r="T144" s="14"/>
    </row>
    <row r="145" spans="1:20" ht="18.75">
      <c r="A145" s="56">
        <v>9.5</v>
      </c>
      <c r="B145" s="67">
        <v>6.17</v>
      </c>
      <c r="C145" s="72" t="s">
        <v>164</v>
      </c>
      <c r="D145" s="67" t="s">
        <v>164</v>
      </c>
      <c r="E145" s="72" t="s">
        <v>164</v>
      </c>
      <c r="F145" s="70" t="s">
        <v>164</v>
      </c>
      <c r="G145" s="70" t="s">
        <v>164</v>
      </c>
      <c r="H145" s="70" t="s">
        <v>164</v>
      </c>
      <c r="I145" s="71" t="s">
        <v>164</v>
      </c>
      <c r="J145" s="56" t="s">
        <v>164</v>
      </c>
      <c r="M145" s="147" t="s">
        <v>81</v>
      </c>
      <c r="N145" s="147"/>
      <c r="O145" s="2" t="str">
        <f>O99</f>
        <v>องค์การบริหารส่วนตำบลหนองขาม</v>
      </c>
      <c r="P145" s="2"/>
      <c r="T145" s="14"/>
    </row>
    <row r="146" spans="1:20" ht="18.75">
      <c r="A146" s="56">
        <v>12</v>
      </c>
      <c r="B146" s="67">
        <v>8.88</v>
      </c>
      <c r="C146" s="72">
        <v>8.88</v>
      </c>
      <c r="D146" s="67">
        <f aca="true" t="shared" si="6" ref="D146:D152">((F146/1000)*B146)</f>
        <v>177.55027200000004</v>
      </c>
      <c r="E146" s="67">
        <f>((G146/1000)*C146)</f>
        <v>156.99174000000002</v>
      </c>
      <c r="F146" s="70">
        <v>19994.4</v>
      </c>
      <c r="G146" s="70">
        <v>17679.25</v>
      </c>
      <c r="H146" s="70">
        <f aca="true" t="shared" si="7" ref="H146:H152">D146/20</f>
        <v>8.877513600000002</v>
      </c>
      <c r="I146" s="71">
        <f>E146/20</f>
        <v>7.849587000000001</v>
      </c>
      <c r="J146" s="56" t="s">
        <v>202</v>
      </c>
      <c r="M146" s="147" t="s">
        <v>82</v>
      </c>
      <c r="N146" s="147"/>
      <c r="O146" s="20"/>
      <c r="Q146" s="1" t="s">
        <v>83</v>
      </c>
      <c r="R146" s="21">
        <f>R100</f>
        <v>1</v>
      </c>
      <c r="S146" s="1" t="s">
        <v>65</v>
      </c>
      <c r="T146" s="14"/>
    </row>
    <row r="147" spans="1:20" ht="18.75">
      <c r="A147" s="56">
        <v>15</v>
      </c>
      <c r="B147" s="67">
        <v>13.9</v>
      </c>
      <c r="C147" s="72" t="s">
        <v>164</v>
      </c>
      <c r="D147" s="67">
        <f t="shared" si="6"/>
        <v>250.66773500000002</v>
      </c>
      <c r="E147" s="67" t="s">
        <v>164</v>
      </c>
      <c r="F147" s="70">
        <v>18033.65</v>
      </c>
      <c r="G147" s="70" t="s">
        <v>164</v>
      </c>
      <c r="H147" s="70">
        <f t="shared" si="7"/>
        <v>12.533386750000002</v>
      </c>
      <c r="I147" s="71" t="s">
        <v>164</v>
      </c>
      <c r="J147" s="56" t="s">
        <v>202</v>
      </c>
      <c r="M147" s="147" t="s">
        <v>84</v>
      </c>
      <c r="N147" s="147"/>
      <c r="O147" s="147"/>
      <c r="Q147" s="1" t="s">
        <v>83</v>
      </c>
      <c r="R147" s="21">
        <f>R101</f>
        <v>2</v>
      </c>
      <c r="S147" s="1" t="s">
        <v>65</v>
      </c>
      <c r="T147" s="14"/>
    </row>
    <row r="148" spans="1:20" ht="18.75">
      <c r="A148" s="56">
        <v>16</v>
      </c>
      <c r="B148" s="67" t="s">
        <v>164</v>
      </c>
      <c r="C148" s="67">
        <v>15.8</v>
      </c>
      <c r="D148" s="67" t="s">
        <v>164</v>
      </c>
      <c r="E148" s="67">
        <f>((G148/1000)*C148)</f>
        <v>259.32382</v>
      </c>
      <c r="F148" s="70" t="s">
        <v>164</v>
      </c>
      <c r="G148" s="70">
        <v>16412.9</v>
      </c>
      <c r="H148" s="70" t="s">
        <v>164</v>
      </c>
      <c r="I148" s="71">
        <f>E148/20</f>
        <v>12.966191</v>
      </c>
      <c r="J148" s="56" t="s">
        <v>202</v>
      </c>
      <c r="M148" s="147" t="s">
        <v>85</v>
      </c>
      <c r="N148" s="147"/>
      <c r="O148" s="147"/>
      <c r="P148" s="191"/>
      <c r="Q148" s="191"/>
      <c r="R148" s="21"/>
      <c r="T148" s="14"/>
    </row>
    <row r="149" spans="1:20" ht="20.25" customHeight="1">
      <c r="A149" s="56">
        <v>19</v>
      </c>
      <c r="B149" s="67">
        <v>22.3</v>
      </c>
      <c r="C149" s="72" t="s">
        <v>164</v>
      </c>
      <c r="D149" s="67">
        <f t="shared" si="6"/>
        <v>399.52434700000003</v>
      </c>
      <c r="E149" s="67" t="s">
        <v>164</v>
      </c>
      <c r="F149" s="70">
        <v>17915.89</v>
      </c>
      <c r="G149" s="70" t="s">
        <v>164</v>
      </c>
      <c r="H149" s="70">
        <f t="shared" si="7"/>
        <v>19.976217350000002</v>
      </c>
      <c r="I149" s="71" t="s">
        <v>164</v>
      </c>
      <c r="J149" s="56" t="s">
        <v>202</v>
      </c>
      <c r="T149" s="14"/>
    </row>
    <row r="150" spans="1:23" ht="20.25" customHeight="1">
      <c r="A150" s="56">
        <v>20</v>
      </c>
      <c r="B150" s="67" t="s">
        <v>164</v>
      </c>
      <c r="C150" s="67">
        <v>24.7</v>
      </c>
      <c r="D150" s="67" t="s">
        <v>164</v>
      </c>
      <c r="E150" s="67">
        <f>((G150/1000)*C150)</f>
        <v>446.11435700000004</v>
      </c>
      <c r="F150" s="70" t="s">
        <v>164</v>
      </c>
      <c r="G150" s="70">
        <v>18061.31</v>
      </c>
      <c r="H150" s="70" t="s">
        <v>164</v>
      </c>
      <c r="I150" s="71">
        <f>E150/20</f>
        <v>22.30571785</v>
      </c>
      <c r="J150" s="56" t="s">
        <v>202</v>
      </c>
      <c r="M150" s="181" t="s">
        <v>86</v>
      </c>
      <c r="N150" s="169" t="s">
        <v>31</v>
      </c>
      <c r="O150" s="169"/>
      <c r="P150" s="169"/>
      <c r="Q150" s="169" t="s">
        <v>32</v>
      </c>
      <c r="R150" s="169" t="s">
        <v>33</v>
      </c>
      <c r="S150" s="172" t="s">
        <v>34</v>
      </c>
      <c r="T150" s="173"/>
      <c r="U150" s="167" t="s">
        <v>89</v>
      </c>
      <c r="V150" s="168"/>
      <c r="W150" s="165" t="s">
        <v>90</v>
      </c>
    </row>
    <row r="151" spans="1:23" ht="20.25" customHeight="1">
      <c r="A151" s="56">
        <v>22</v>
      </c>
      <c r="B151" s="67">
        <v>29.8</v>
      </c>
      <c r="C151" s="72" t="s">
        <v>164</v>
      </c>
      <c r="D151" s="67" t="s">
        <v>164</v>
      </c>
      <c r="E151" s="67" t="s">
        <v>164</v>
      </c>
      <c r="F151" s="70" t="s">
        <v>164</v>
      </c>
      <c r="G151" s="70" t="s">
        <v>164</v>
      </c>
      <c r="H151" s="70" t="s">
        <v>164</v>
      </c>
      <c r="I151" s="71" t="s">
        <v>164</v>
      </c>
      <c r="J151" s="56" t="s">
        <v>164</v>
      </c>
      <c r="M151" s="182"/>
      <c r="N151" s="170"/>
      <c r="O151" s="170"/>
      <c r="P151" s="170"/>
      <c r="Q151" s="170"/>
      <c r="R151" s="170"/>
      <c r="S151" s="31" t="s">
        <v>35</v>
      </c>
      <c r="T151" s="31" t="s">
        <v>36</v>
      </c>
      <c r="U151" s="32" t="s">
        <v>35</v>
      </c>
      <c r="V151" s="31" t="s">
        <v>36</v>
      </c>
      <c r="W151" s="166"/>
    </row>
    <row r="152" spans="1:23" ht="18.75">
      <c r="A152" s="56">
        <v>25</v>
      </c>
      <c r="B152" s="67">
        <v>38.5</v>
      </c>
      <c r="C152" s="67">
        <v>38.5</v>
      </c>
      <c r="D152" s="67">
        <f t="shared" si="6"/>
        <v>0</v>
      </c>
      <c r="E152" s="67">
        <f>((G152/1000)*C152)</f>
        <v>677.31202</v>
      </c>
      <c r="F152" s="70">
        <v>0</v>
      </c>
      <c r="G152" s="70">
        <v>17592.52</v>
      </c>
      <c r="H152" s="70">
        <f t="shared" si="7"/>
        <v>0</v>
      </c>
      <c r="I152" s="71">
        <f>E152/20</f>
        <v>33.865601</v>
      </c>
      <c r="J152" s="56" t="s">
        <v>202</v>
      </c>
      <c r="M152" s="183"/>
      <c r="N152" s="171"/>
      <c r="O152" s="171"/>
      <c r="P152" s="171"/>
      <c r="Q152" s="171"/>
      <c r="R152" s="171"/>
      <c r="S152" s="36" t="s">
        <v>37</v>
      </c>
      <c r="T152" s="36" t="s">
        <v>37</v>
      </c>
      <c r="U152" s="37" t="s">
        <v>37</v>
      </c>
      <c r="V152" s="36" t="s">
        <v>37</v>
      </c>
      <c r="W152" s="38" t="s">
        <v>37</v>
      </c>
    </row>
    <row r="153" spans="1:23" ht="18.75">
      <c r="A153" s="50">
        <v>28</v>
      </c>
      <c r="B153" s="73">
        <v>48.3</v>
      </c>
      <c r="C153" s="73">
        <v>48.3</v>
      </c>
      <c r="D153" s="73" t="s">
        <v>164</v>
      </c>
      <c r="E153" s="67">
        <f>((G153/1000)*C153)</f>
        <v>850.3055609999999</v>
      </c>
      <c r="F153" s="74" t="s">
        <v>164</v>
      </c>
      <c r="G153" s="74">
        <v>17604.67</v>
      </c>
      <c r="H153" s="74" t="s">
        <v>164</v>
      </c>
      <c r="I153" s="71">
        <f>E153/20</f>
        <v>42.51527804999999</v>
      </c>
      <c r="J153" s="50" t="s">
        <v>164</v>
      </c>
      <c r="M153" s="96">
        <v>8</v>
      </c>
      <c r="N153" s="193" t="str">
        <f>N64</f>
        <v>งานเหล็กเสริม</v>
      </c>
      <c r="O153" s="193"/>
      <c r="P153" s="193"/>
      <c r="Q153" s="97"/>
      <c r="R153" s="126"/>
      <c r="S153" s="127"/>
      <c r="T153" s="99"/>
      <c r="U153" s="99"/>
      <c r="V153" s="99"/>
      <c r="W153" s="101"/>
    </row>
    <row r="154" spans="13:23" ht="18.75">
      <c r="M154" s="102"/>
      <c r="N154" s="188" t="str">
        <f>N65</f>
        <v> - ตะแกรงเหล็ก 4 มม. @ 0.10 x 0.30 ม.</v>
      </c>
      <c r="O154" s="188"/>
      <c r="P154" s="188"/>
      <c r="Q154" s="103" t="s">
        <v>60</v>
      </c>
      <c r="R154" s="104">
        <f>R66</f>
        <v>3650</v>
      </c>
      <c r="S154" s="105"/>
      <c r="T154" s="104"/>
      <c r="U154" s="105"/>
      <c r="V154" s="128"/>
      <c r="W154" s="129"/>
    </row>
    <row r="155" spans="2:23" ht="18.75">
      <c r="B155" s="154" t="s">
        <v>168</v>
      </c>
      <c r="C155" s="155"/>
      <c r="D155" s="156"/>
      <c r="M155" s="102"/>
      <c r="N155" s="188" t="str">
        <f>N66</f>
        <v> - ค่าแรงวางตะแกรงเหล็ก</v>
      </c>
      <c r="O155" s="188"/>
      <c r="P155" s="188"/>
      <c r="Q155" s="103" t="str">
        <f>Q154</f>
        <v>ตร.ม.</v>
      </c>
      <c r="R155" s="104">
        <f>R154</f>
        <v>3650</v>
      </c>
      <c r="S155" s="105"/>
      <c r="T155" s="104"/>
      <c r="U155" s="105"/>
      <c r="V155" s="128"/>
      <c r="W155" s="129"/>
    </row>
    <row r="156" spans="2:23" ht="18.75">
      <c r="B156" s="49" t="s">
        <v>157</v>
      </c>
      <c r="C156" s="75" t="s">
        <v>166</v>
      </c>
      <c r="D156" s="157" t="s">
        <v>38</v>
      </c>
      <c r="M156" s="102">
        <v>9</v>
      </c>
      <c r="N156" s="188" t="s">
        <v>50</v>
      </c>
      <c r="O156" s="188"/>
      <c r="P156" s="188"/>
      <c r="Q156" s="103"/>
      <c r="R156" s="104"/>
      <c r="S156" s="105"/>
      <c r="T156" s="104"/>
      <c r="U156" s="105"/>
      <c r="V156" s="128"/>
      <c r="W156" s="129"/>
    </row>
    <row r="157" spans="2:23" ht="18.75">
      <c r="B157" s="55" t="s">
        <v>249</v>
      </c>
      <c r="C157" s="76" t="s">
        <v>167</v>
      </c>
      <c r="D157" s="158"/>
      <c r="M157" s="102"/>
      <c r="N157" s="188" t="s">
        <v>51</v>
      </c>
      <c r="O157" s="188"/>
      <c r="P157" s="188"/>
      <c r="Q157" s="103" t="s">
        <v>63</v>
      </c>
      <c r="R157" s="104">
        <f>R68</f>
        <v>65.7</v>
      </c>
      <c r="S157" s="105"/>
      <c r="T157" s="104"/>
      <c r="U157" s="105"/>
      <c r="V157" s="128"/>
      <c r="W157" s="129"/>
    </row>
    <row r="158" spans="2:23" ht="18.75">
      <c r="B158" s="77">
        <v>0.3</v>
      </c>
      <c r="C158" s="67">
        <v>260</v>
      </c>
      <c r="D158" s="56" t="s">
        <v>191</v>
      </c>
      <c r="M158" s="102"/>
      <c r="N158" s="188" t="s">
        <v>52</v>
      </c>
      <c r="O158" s="188"/>
      <c r="P158" s="188"/>
      <c r="Q158" s="103" t="s">
        <v>63</v>
      </c>
      <c r="R158" s="104">
        <f>R69</f>
        <v>0</v>
      </c>
      <c r="S158" s="105"/>
      <c r="T158" s="104"/>
      <c r="U158" s="105"/>
      <c r="V158" s="128"/>
      <c r="W158" s="129"/>
    </row>
    <row r="159" spans="2:23" ht="18.75">
      <c r="B159" s="77">
        <v>0.4</v>
      </c>
      <c r="C159" s="78">
        <v>390</v>
      </c>
      <c r="D159" s="56" t="s">
        <v>191</v>
      </c>
      <c r="M159" s="102"/>
      <c r="N159" s="188" t="s">
        <v>53</v>
      </c>
      <c r="O159" s="188"/>
      <c r="P159" s="188"/>
      <c r="Q159" s="103" t="s">
        <v>64</v>
      </c>
      <c r="R159" s="104">
        <f>R70</f>
        <v>0</v>
      </c>
      <c r="S159" s="105"/>
      <c r="T159" s="104"/>
      <c r="U159" s="105"/>
      <c r="V159" s="128"/>
      <c r="W159" s="129"/>
    </row>
    <row r="160" spans="2:23" ht="18.75">
      <c r="B160" s="77">
        <v>0.6</v>
      </c>
      <c r="C160" s="78">
        <v>530</v>
      </c>
      <c r="D160" s="56" t="s">
        <v>191</v>
      </c>
      <c r="M160" s="102"/>
      <c r="N160" s="188" t="s">
        <v>54</v>
      </c>
      <c r="O160" s="188"/>
      <c r="P160" s="188"/>
      <c r="Q160" s="103" t="s">
        <v>65</v>
      </c>
      <c r="R160" s="104">
        <f>R71</f>
        <v>29.2</v>
      </c>
      <c r="S160" s="105"/>
      <c r="T160" s="104"/>
      <c r="U160" s="105"/>
      <c r="V160" s="128"/>
      <c r="W160" s="129"/>
    </row>
    <row r="161" spans="2:23" ht="18.75">
      <c r="B161" s="77">
        <v>0.8</v>
      </c>
      <c r="C161" s="78">
        <v>1074</v>
      </c>
      <c r="D161" s="56" t="s">
        <v>192</v>
      </c>
      <c r="M161" s="102"/>
      <c r="N161" s="188" t="s">
        <v>67</v>
      </c>
      <c r="O161" s="188"/>
      <c r="P161" s="188"/>
      <c r="Q161" s="103" t="s">
        <v>60</v>
      </c>
      <c r="R161" s="104">
        <f>R72</f>
        <v>164.25</v>
      </c>
      <c r="S161" s="105"/>
      <c r="T161" s="104"/>
      <c r="U161" s="105"/>
      <c r="V161" s="128"/>
      <c r="W161" s="129"/>
    </row>
    <row r="162" spans="2:23" ht="18.75">
      <c r="B162" s="79">
        <v>1</v>
      </c>
      <c r="C162" s="80">
        <v>0</v>
      </c>
      <c r="D162" s="50" t="s">
        <v>164</v>
      </c>
      <c r="M162" s="102">
        <v>10</v>
      </c>
      <c r="N162" s="188" t="s">
        <v>55</v>
      </c>
      <c r="O162" s="188"/>
      <c r="P162" s="188"/>
      <c r="Q162" s="103"/>
      <c r="R162" s="104"/>
      <c r="S162" s="105"/>
      <c r="T162" s="104"/>
      <c r="U162" s="105"/>
      <c r="V162" s="128"/>
      <c r="W162" s="129"/>
    </row>
    <row r="163" spans="13:23" ht="18.75">
      <c r="M163" s="102"/>
      <c r="N163" s="188" t="s">
        <v>56</v>
      </c>
      <c r="O163" s="188"/>
      <c r="P163" s="188"/>
      <c r="Q163" s="103" t="s">
        <v>123</v>
      </c>
      <c r="R163" s="104">
        <f>R74</f>
        <v>36.25</v>
      </c>
      <c r="S163" s="105"/>
      <c r="T163" s="104"/>
      <c r="U163" s="105"/>
      <c r="V163" s="128"/>
      <c r="W163" s="129"/>
    </row>
    <row r="164" spans="2:23" ht="18.75">
      <c r="B164" s="148" t="s">
        <v>172</v>
      </c>
      <c r="C164" s="150"/>
      <c r="D164" s="150"/>
      <c r="E164" s="150"/>
      <c r="F164" s="149"/>
      <c r="M164" s="102">
        <v>11</v>
      </c>
      <c r="N164" s="151" t="s">
        <v>179</v>
      </c>
      <c r="O164" s="152"/>
      <c r="P164" s="153"/>
      <c r="Q164" s="103"/>
      <c r="R164" s="104"/>
      <c r="S164" s="105"/>
      <c r="T164" s="104"/>
      <c r="U164" s="105"/>
      <c r="V164" s="128"/>
      <c r="W164" s="129"/>
    </row>
    <row r="165" spans="2:23" ht="18.75">
      <c r="B165" s="145" t="s">
        <v>169</v>
      </c>
      <c r="C165" s="58" t="s">
        <v>33</v>
      </c>
      <c r="D165" s="148" t="s">
        <v>166</v>
      </c>
      <c r="E165" s="149"/>
      <c r="F165" s="60" t="s">
        <v>38</v>
      </c>
      <c r="H165" s="33"/>
      <c r="M165" s="102"/>
      <c r="N165" s="151" t="s">
        <v>180</v>
      </c>
      <c r="O165" s="152"/>
      <c r="P165" s="153"/>
      <c r="Q165" s="103" t="s">
        <v>60</v>
      </c>
      <c r="R165" s="104">
        <f>R76</f>
        <v>0</v>
      </c>
      <c r="S165" s="105"/>
      <c r="T165" s="104"/>
      <c r="U165" s="105"/>
      <c r="V165" s="128"/>
      <c r="W165" s="129"/>
    </row>
    <row r="166" spans="2:23" ht="18.75">
      <c r="B166" s="146"/>
      <c r="C166" s="50" t="s">
        <v>170</v>
      </c>
      <c r="D166" s="52" t="s">
        <v>173</v>
      </c>
      <c r="E166" s="50" t="s">
        <v>171</v>
      </c>
      <c r="F166" s="83"/>
      <c r="H166" s="33"/>
      <c r="M166" s="102">
        <v>12</v>
      </c>
      <c r="N166" s="188" t="s">
        <v>57</v>
      </c>
      <c r="O166" s="188"/>
      <c r="P166" s="188"/>
      <c r="Q166" s="103"/>
      <c r="R166" s="104"/>
      <c r="S166" s="105"/>
      <c r="T166" s="104"/>
      <c r="U166" s="105"/>
      <c r="V166" s="128"/>
      <c r="W166" s="129"/>
    </row>
    <row r="167" spans="2:23" ht="18.75">
      <c r="B167" s="58">
        <v>1</v>
      </c>
      <c r="C167" s="84">
        <v>50</v>
      </c>
      <c r="D167" s="84">
        <v>2429.91</v>
      </c>
      <c r="E167" s="84">
        <f>(D167/1000)*50</f>
        <v>121.4955</v>
      </c>
      <c r="F167" s="58" t="s">
        <v>202</v>
      </c>
      <c r="M167" s="102"/>
      <c r="N167" s="188" t="s">
        <v>242</v>
      </c>
      <c r="O167" s="188"/>
      <c r="P167" s="188"/>
      <c r="Q167" s="103" t="s">
        <v>25</v>
      </c>
      <c r="R167" s="104">
        <f>R78</f>
        <v>0</v>
      </c>
      <c r="S167" s="105"/>
      <c r="T167" s="104"/>
      <c r="U167" s="105"/>
      <c r="V167" s="128"/>
      <c r="W167" s="129"/>
    </row>
    <row r="168" spans="2:23" ht="18.75">
      <c r="B168" s="56">
        <v>2</v>
      </c>
      <c r="C168" s="78">
        <v>50</v>
      </c>
      <c r="D168" s="78">
        <v>0</v>
      </c>
      <c r="E168" s="78">
        <f>(D168/1000)*50</f>
        <v>0</v>
      </c>
      <c r="F168" s="58" t="s">
        <v>202</v>
      </c>
      <c r="M168" s="102"/>
      <c r="N168" s="188" t="s">
        <v>243</v>
      </c>
      <c r="O168" s="188"/>
      <c r="P168" s="188"/>
      <c r="Q168" s="103" t="s">
        <v>25</v>
      </c>
      <c r="R168" s="104">
        <f>R79</f>
        <v>0</v>
      </c>
      <c r="S168" s="105"/>
      <c r="T168" s="104"/>
      <c r="U168" s="105"/>
      <c r="V168" s="128"/>
      <c r="W168" s="129"/>
    </row>
    <row r="169" spans="2:23" ht="18.75">
      <c r="B169" s="50">
        <v>3</v>
      </c>
      <c r="C169" s="80">
        <v>50</v>
      </c>
      <c r="D169" s="80">
        <v>0</v>
      </c>
      <c r="E169" s="80">
        <f>(D169/1000)*50</f>
        <v>0</v>
      </c>
      <c r="F169" s="53" t="s">
        <v>202</v>
      </c>
      <c r="M169" s="206">
        <v>13</v>
      </c>
      <c r="N169" s="188" t="s">
        <v>58</v>
      </c>
      <c r="O169" s="188"/>
      <c r="P169" s="188"/>
      <c r="Q169" s="103"/>
      <c r="R169" s="104"/>
      <c r="S169" s="130"/>
      <c r="T169" s="104"/>
      <c r="U169" s="104"/>
      <c r="V169" s="128"/>
      <c r="W169" s="129"/>
    </row>
    <row r="170" spans="4:23" ht="18.75">
      <c r="D170" s="80">
        <f>(D167+D168+D169)/3</f>
        <v>809.9699999999999</v>
      </c>
      <c r="E170" s="80">
        <f>(E167+E168+E169)</f>
        <v>121.4955</v>
      </c>
      <c r="M170" s="207"/>
      <c r="N170" s="186" t="s">
        <v>59</v>
      </c>
      <c r="O170" s="192"/>
      <c r="P170" s="192"/>
      <c r="Q170" s="116" t="s">
        <v>66</v>
      </c>
      <c r="R170" s="104">
        <f>R81</f>
        <v>0</v>
      </c>
      <c r="S170" s="105"/>
      <c r="T170" s="104"/>
      <c r="U170" s="117"/>
      <c r="V170" s="128"/>
      <c r="W170" s="129"/>
    </row>
    <row r="171" spans="13:23" ht="18.75">
      <c r="M171" s="13"/>
      <c r="P171" s="13"/>
      <c r="Q171" s="85"/>
      <c r="R171" s="85"/>
      <c r="S171" s="85"/>
      <c r="T171" s="196"/>
      <c r="U171" s="197"/>
      <c r="V171" s="85"/>
      <c r="W171" s="86"/>
    </row>
    <row r="172" spans="2:23" ht="21.75">
      <c r="B172" s="148" t="s">
        <v>177</v>
      </c>
      <c r="C172" s="150"/>
      <c r="D172" s="150"/>
      <c r="E172" s="150"/>
      <c r="F172" s="149"/>
      <c r="M172" s="13"/>
      <c r="N172" s="22" t="s">
        <v>261</v>
      </c>
      <c r="O172" s="13"/>
      <c r="P172" s="13"/>
      <c r="Q172" s="13"/>
      <c r="R172" s="42"/>
      <c r="S172" s="52"/>
      <c r="T172" s="52"/>
      <c r="U172" s="87"/>
      <c r="V172" s="42"/>
      <c r="W172" s="88"/>
    </row>
    <row r="173" spans="2:23" ht="21.75">
      <c r="B173" s="145" t="s">
        <v>174</v>
      </c>
      <c r="C173" s="58" t="s">
        <v>157</v>
      </c>
      <c r="D173" s="148" t="s">
        <v>166</v>
      </c>
      <c r="E173" s="149"/>
      <c r="F173" s="145" t="s">
        <v>38</v>
      </c>
      <c r="M173" s="13"/>
      <c r="N173" s="22" t="s">
        <v>262</v>
      </c>
      <c r="O173" s="13"/>
      <c r="P173" s="13"/>
      <c r="Q173" s="13"/>
      <c r="R173" s="42"/>
      <c r="S173" s="52"/>
      <c r="T173" s="52"/>
      <c r="U173" s="52"/>
      <c r="V173" s="52"/>
      <c r="W173" s="88"/>
    </row>
    <row r="174" spans="2:23" ht="21.75">
      <c r="B174" s="205"/>
      <c r="C174" s="56"/>
      <c r="D174" s="81"/>
      <c r="E174" s="82"/>
      <c r="F174" s="205"/>
      <c r="M174" s="13"/>
      <c r="N174" s="52" t="s">
        <v>87</v>
      </c>
      <c r="O174" s="52"/>
      <c r="P174" s="13"/>
      <c r="Q174" s="13"/>
      <c r="R174" s="42"/>
      <c r="S174" s="52"/>
      <c r="T174" s="52"/>
      <c r="U174" s="52"/>
      <c r="V174" s="52"/>
      <c r="W174" s="88"/>
    </row>
    <row r="175" spans="2:23" ht="18.75">
      <c r="B175" s="146"/>
      <c r="C175" s="50" t="s">
        <v>178</v>
      </c>
      <c r="D175" s="53" t="s">
        <v>175</v>
      </c>
      <c r="E175" s="53" t="s">
        <v>176</v>
      </c>
      <c r="F175" s="146"/>
      <c r="M175" s="13"/>
      <c r="N175" s="13"/>
      <c r="O175" s="11" t="s">
        <v>100</v>
      </c>
      <c r="P175" s="13" t="s">
        <v>101</v>
      </c>
      <c r="Q175" s="13"/>
      <c r="R175" s="13"/>
      <c r="S175" s="13"/>
      <c r="T175" s="13" t="s">
        <v>71</v>
      </c>
      <c r="U175" s="13"/>
      <c r="V175" s="13"/>
      <c r="W175" s="88"/>
    </row>
    <row r="176" spans="2:23" ht="18.75">
      <c r="B176" s="58">
        <v>1</v>
      </c>
      <c r="C176" s="84">
        <v>2</v>
      </c>
      <c r="D176" s="89">
        <v>2479</v>
      </c>
      <c r="E176" s="84">
        <f>D176/(C176*50)</f>
        <v>24.79</v>
      </c>
      <c r="F176" s="58" t="s">
        <v>165</v>
      </c>
      <c r="M176" s="13"/>
      <c r="N176" s="13"/>
      <c r="O176" s="13"/>
      <c r="P176" s="13" t="s">
        <v>102</v>
      </c>
      <c r="Q176" s="13"/>
      <c r="R176" s="13"/>
      <c r="S176" s="13"/>
      <c r="T176" s="13"/>
      <c r="U176" s="13"/>
      <c r="V176" s="13"/>
      <c r="W176" s="88"/>
    </row>
    <row r="177" spans="2:23" ht="18.75">
      <c r="B177" s="56">
        <v>2</v>
      </c>
      <c r="C177" s="78">
        <v>2.5</v>
      </c>
      <c r="D177" s="90">
        <v>0</v>
      </c>
      <c r="E177" s="78">
        <f>D177/(C177*50)</f>
        <v>0</v>
      </c>
      <c r="F177" s="56" t="s">
        <v>165</v>
      </c>
      <c r="M177" s="13"/>
      <c r="N177" s="13"/>
      <c r="O177" s="13"/>
      <c r="P177" s="13"/>
      <c r="Q177" s="52" t="s">
        <v>103</v>
      </c>
      <c r="R177" s="52"/>
      <c r="S177" s="52"/>
      <c r="T177" s="13"/>
      <c r="U177" s="13"/>
      <c r="V177" s="13"/>
      <c r="W177" s="88"/>
    </row>
    <row r="178" spans="2:23" ht="18.75">
      <c r="B178" s="50">
        <v>3</v>
      </c>
      <c r="C178" s="80">
        <v>3</v>
      </c>
      <c r="D178" s="91">
        <v>0</v>
      </c>
      <c r="E178" s="80">
        <f>D178/(C178*50)</f>
        <v>0</v>
      </c>
      <c r="F178" s="50" t="s">
        <v>165</v>
      </c>
      <c r="M178" s="13"/>
      <c r="N178" s="13"/>
      <c r="O178" s="13"/>
      <c r="P178" s="13"/>
      <c r="Q178" s="52" t="s">
        <v>104</v>
      </c>
      <c r="R178" s="52"/>
      <c r="S178" s="13"/>
      <c r="T178" s="13"/>
      <c r="U178" s="13"/>
      <c r="V178" s="13"/>
      <c r="W178" s="88"/>
    </row>
    <row r="179" spans="13:23" ht="18.75">
      <c r="M179" s="13"/>
      <c r="W179" s="88"/>
    </row>
    <row r="180" spans="13:23" ht="18.75">
      <c r="M180" s="13"/>
      <c r="N180" s="22" t="s">
        <v>38</v>
      </c>
      <c r="O180" s="13" t="s">
        <v>105</v>
      </c>
      <c r="P180" s="13"/>
      <c r="Q180" s="13"/>
      <c r="R180" s="13"/>
      <c r="S180" s="13"/>
      <c r="T180" s="13"/>
      <c r="U180" s="13"/>
      <c r="V180" s="13"/>
      <c r="W180" s="88"/>
    </row>
    <row r="181" spans="13:23" ht="18.75">
      <c r="M181" s="13"/>
      <c r="N181" s="22"/>
      <c r="O181" s="13" t="s">
        <v>116</v>
      </c>
      <c r="P181" s="13"/>
      <c r="Q181" s="13"/>
      <c r="R181" s="13"/>
      <c r="S181" s="13"/>
      <c r="T181" s="13"/>
      <c r="U181" s="13"/>
      <c r="V181" s="13"/>
      <c r="W181" s="13"/>
    </row>
    <row r="182" spans="2:23" ht="18.75">
      <c r="B182" s="148" t="s">
        <v>181</v>
      </c>
      <c r="C182" s="150"/>
      <c r="D182" s="150"/>
      <c r="E182" s="150"/>
      <c r="F182" s="150"/>
      <c r="G182" s="149"/>
      <c r="M182" s="13"/>
      <c r="N182" s="13"/>
      <c r="O182" s="13"/>
      <c r="P182" s="13"/>
      <c r="Q182" s="13"/>
      <c r="R182" s="13"/>
      <c r="S182" s="13"/>
      <c r="T182" s="13"/>
      <c r="U182" s="44"/>
      <c r="V182" s="13"/>
      <c r="W182" s="13"/>
    </row>
    <row r="183" spans="2:13" ht="18.75">
      <c r="B183" s="145" t="s">
        <v>169</v>
      </c>
      <c r="C183" s="194" t="s">
        <v>157</v>
      </c>
      <c r="D183" s="195"/>
      <c r="E183" s="148" t="s">
        <v>166</v>
      </c>
      <c r="F183" s="149"/>
      <c r="G183" s="145" t="s">
        <v>38</v>
      </c>
      <c r="M183" s="13"/>
    </row>
    <row r="184" spans="2:7" ht="18.75">
      <c r="B184" s="146"/>
      <c r="C184" s="141" t="s">
        <v>182</v>
      </c>
      <c r="D184" s="142"/>
      <c r="E184" s="53" t="s">
        <v>175</v>
      </c>
      <c r="F184" s="53" t="s">
        <v>176</v>
      </c>
      <c r="G184" s="146"/>
    </row>
    <row r="185" spans="2:7" ht="18.75">
      <c r="B185" s="58">
        <v>1</v>
      </c>
      <c r="C185" s="139"/>
      <c r="D185" s="140"/>
      <c r="E185" s="89"/>
      <c r="F185" s="89"/>
      <c r="G185" s="89"/>
    </row>
    <row r="186" spans="2:7" ht="18.75">
      <c r="B186" s="56">
        <v>2</v>
      </c>
      <c r="C186" s="137"/>
      <c r="D186" s="138"/>
      <c r="E186" s="90"/>
      <c r="F186" s="90"/>
      <c r="G186" s="90"/>
    </row>
    <row r="187" spans="2:7" ht="18.75">
      <c r="B187" s="50">
        <v>3</v>
      </c>
      <c r="C187" s="143"/>
      <c r="D187" s="144"/>
      <c r="E187" s="91"/>
      <c r="F187" s="91"/>
      <c r="G187" s="91"/>
    </row>
  </sheetData>
  <sheetProtection/>
  <mergeCells count="218">
    <mergeCell ref="R90:S90"/>
    <mergeCell ref="E116:J116"/>
    <mergeCell ref="E80:G80"/>
    <mergeCell ref="E87:F87"/>
    <mergeCell ref="I87:J87"/>
    <mergeCell ref="E81:G81"/>
    <mergeCell ref="E82:G82"/>
    <mergeCell ref="E106:G106"/>
    <mergeCell ref="E107:G107"/>
    <mergeCell ref="E108:F108"/>
    <mergeCell ref="E115:F115"/>
    <mergeCell ref="N129:P129"/>
    <mergeCell ref="N130:P130"/>
    <mergeCell ref="M137:V137"/>
    <mergeCell ref="A139:J139"/>
    <mergeCell ref="D140:E140"/>
    <mergeCell ref="F140:G140"/>
    <mergeCell ref="H140:I140"/>
    <mergeCell ref="N136:P136"/>
    <mergeCell ref="T171:U171"/>
    <mergeCell ref="N166:P166"/>
    <mergeCell ref="N157:P157"/>
    <mergeCell ref="N158:P158"/>
    <mergeCell ref="N159:P159"/>
    <mergeCell ref="N160:P160"/>
    <mergeCell ref="J22:K22"/>
    <mergeCell ref="N167:P167"/>
    <mergeCell ref="N168:P168"/>
    <mergeCell ref="N169:P169"/>
    <mergeCell ref="N170:P170"/>
    <mergeCell ref="N161:P161"/>
    <mergeCell ref="N162:P162"/>
    <mergeCell ref="N163:P163"/>
    <mergeCell ref="N128:P128"/>
    <mergeCell ref="N156:P156"/>
    <mergeCell ref="W150:W151"/>
    <mergeCell ref="M148:O148"/>
    <mergeCell ref="P148:Q148"/>
    <mergeCell ref="M150:M152"/>
    <mergeCell ref="N150:P152"/>
    <mergeCell ref="C183:D183"/>
    <mergeCell ref="E183:F183"/>
    <mergeCell ref="G183:G184"/>
    <mergeCell ref="B182:G182"/>
    <mergeCell ref="R150:R152"/>
    <mergeCell ref="S150:T150"/>
    <mergeCell ref="U150:V150"/>
    <mergeCell ref="N153:P153"/>
    <mergeCell ref="N154:P154"/>
    <mergeCell ref="N155:P155"/>
    <mergeCell ref="N123:P123"/>
    <mergeCell ref="N120:P120"/>
    <mergeCell ref="N117:P117"/>
    <mergeCell ref="N113:P113"/>
    <mergeCell ref="Q150:Q152"/>
    <mergeCell ref="M146:N146"/>
    <mergeCell ref="N121:P121"/>
    <mergeCell ref="N126:P126"/>
    <mergeCell ref="N127:P127"/>
    <mergeCell ref="N125:P125"/>
    <mergeCell ref="N79:P79"/>
    <mergeCell ref="N109:P109"/>
    <mergeCell ref="N110:P110"/>
    <mergeCell ref="N122:P122"/>
    <mergeCell ref="N118:P118"/>
    <mergeCell ref="N112:P112"/>
    <mergeCell ref="N116:P116"/>
    <mergeCell ref="M99:N99"/>
    <mergeCell ref="M100:N100"/>
    <mergeCell ref="N115:P115"/>
    <mergeCell ref="M57:N57"/>
    <mergeCell ref="M58:O58"/>
    <mergeCell ref="M61:M63"/>
    <mergeCell ref="N24:P24"/>
    <mergeCell ref="N124:P124"/>
    <mergeCell ref="N38:P38"/>
    <mergeCell ref="N39:P39"/>
    <mergeCell ref="N36:P36"/>
    <mergeCell ref="N37:P37"/>
    <mergeCell ref="N119:P119"/>
    <mergeCell ref="R61:R63"/>
    <mergeCell ref="S61:T61"/>
    <mergeCell ref="N73:P73"/>
    <mergeCell ref="M59:O59"/>
    <mergeCell ref="Q61:Q63"/>
    <mergeCell ref="N72:P72"/>
    <mergeCell ref="N68:P68"/>
    <mergeCell ref="N64:P64"/>
    <mergeCell ref="N65:P65"/>
    <mergeCell ref="N67:P67"/>
    <mergeCell ref="N66:P66"/>
    <mergeCell ref="N61:P63"/>
    <mergeCell ref="N70:P70"/>
    <mergeCell ref="N71:P71"/>
    <mergeCell ref="N81:P81"/>
    <mergeCell ref="N78:P78"/>
    <mergeCell ref="N74:P74"/>
    <mergeCell ref="N77:P77"/>
    <mergeCell ref="N80:P80"/>
    <mergeCell ref="N69:P69"/>
    <mergeCell ref="N107:P107"/>
    <mergeCell ref="N108:P108"/>
    <mergeCell ref="N114:P114"/>
    <mergeCell ref="P102:Q102"/>
    <mergeCell ref="N104:P106"/>
    <mergeCell ref="Q104:Q106"/>
    <mergeCell ref="N111:P111"/>
    <mergeCell ref="M91:V91"/>
    <mergeCell ref="S104:T104"/>
    <mergeCell ref="S84:V84"/>
    <mergeCell ref="M102:O102"/>
    <mergeCell ref="M104:M106"/>
    <mergeCell ref="M101:O101"/>
    <mergeCell ref="N26:P26"/>
    <mergeCell ref="N32:P32"/>
    <mergeCell ref="M1:V1"/>
    <mergeCell ref="M9:N9"/>
    <mergeCell ref="M10:N10"/>
    <mergeCell ref="M11:O11"/>
    <mergeCell ref="N27:P27"/>
    <mergeCell ref="N30:P30"/>
    <mergeCell ref="N25:P25"/>
    <mergeCell ref="N23:P23"/>
    <mergeCell ref="N28:P28"/>
    <mergeCell ref="N29:P29"/>
    <mergeCell ref="M56:N56"/>
    <mergeCell ref="N35:P35"/>
    <mergeCell ref="N33:P33"/>
    <mergeCell ref="N34:P34"/>
    <mergeCell ref="N40:P40"/>
    <mergeCell ref="M48:V48"/>
    <mergeCell ref="N31:P31"/>
    <mergeCell ref="M12:O12"/>
    <mergeCell ref="E4:F4"/>
    <mergeCell ref="G4:H4"/>
    <mergeCell ref="I9:J10"/>
    <mergeCell ref="M14:M16"/>
    <mergeCell ref="Q14:Q16"/>
    <mergeCell ref="C4:D4"/>
    <mergeCell ref="G18:I18"/>
    <mergeCell ref="G20:I20"/>
    <mergeCell ref="G21:I21"/>
    <mergeCell ref="G22:I22"/>
    <mergeCell ref="A16:B16"/>
    <mergeCell ref="G17:I17"/>
    <mergeCell ref="G19:I19"/>
    <mergeCell ref="N22:P22"/>
    <mergeCell ref="N18:P18"/>
    <mergeCell ref="N19:P19"/>
    <mergeCell ref="N14:P16"/>
    <mergeCell ref="N20:P20"/>
    <mergeCell ref="N17:P17"/>
    <mergeCell ref="N21:P21"/>
    <mergeCell ref="W61:W62"/>
    <mergeCell ref="W104:W105"/>
    <mergeCell ref="U14:V14"/>
    <mergeCell ref="R14:R16"/>
    <mergeCell ref="S14:T14"/>
    <mergeCell ref="U104:V104"/>
    <mergeCell ref="R104:R106"/>
    <mergeCell ref="U61:V61"/>
    <mergeCell ref="W14:W15"/>
    <mergeCell ref="Q84:R84"/>
    <mergeCell ref="I70:J70"/>
    <mergeCell ref="E62:J62"/>
    <mergeCell ref="E61:F61"/>
    <mergeCell ref="E63:G63"/>
    <mergeCell ref="E64:G64"/>
    <mergeCell ref="E65:G65"/>
    <mergeCell ref="E66:G66"/>
    <mergeCell ref="E67:G67"/>
    <mergeCell ref="E68:G68"/>
    <mergeCell ref="E69:G69"/>
    <mergeCell ref="E70:F70"/>
    <mergeCell ref="E99:F99"/>
    <mergeCell ref="E78:F78"/>
    <mergeCell ref="E83:G83"/>
    <mergeCell ref="E84:G84"/>
    <mergeCell ref="E85:G85"/>
    <mergeCell ref="E86:G86"/>
    <mergeCell ref="I108:J108"/>
    <mergeCell ref="E79:J79"/>
    <mergeCell ref="E100:J100"/>
    <mergeCell ref="E101:G101"/>
    <mergeCell ref="E102:G102"/>
    <mergeCell ref="E103:G103"/>
    <mergeCell ref="E104:G104"/>
    <mergeCell ref="E105:G105"/>
    <mergeCell ref="D156:D157"/>
    <mergeCell ref="E123:G123"/>
    <mergeCell ref="E124:F124"/>
    <mergeCell ref="I124:J124"/>
    <mergeCell ref="E117:G117"/>
    <mergeCell ref="E118:G118"/>
    <mergeCell ref="E119:G119"/>
    <mergeCell ref="E120:G120"/>
    <mergeCell ref="E121:G121"/>
    <mergeCell ref="E122:G122"/>
    <mergeCell ref="B172:F172"/>
    <mergeCell ref="M145:N145"/>
    <mergeCell ref="N76:P76"/>
    <mergeCell ref="N75:P75"/>
    <mergeCell ref="N165:P165"/>
    <mergeCell ref="N164:P164"/>
    <mergeCell ref="B165:B166"/>
    <mergeCell ref="D165:E165"/>
    <mergeCell ref="B164:F164"/>
    <mergeCell ref="B155:D155"/>
    <mergeCell ref="Q46:R46"/>
    <mergeCell ref="C186:D186"/>
    <mergeCell ref="C185:D185"/>
    <mergeCell ref="C184:D184"/>
    <mergeCell ref="C187:D187"/>
    <mergeCell ref="B183:B184"/>
    <mergeCell ref="M147:O147"/>
    <mergeCell ref="B173:B175"/>
    <mergeCell ref="D173:E173"/>
    <mergeCell ref="F173:F175"/>
  </mergeCells>
  <printOptions/>
  <pageMargins left="0.46" right="0" top="0.5905511811023623" bottom="0" header="0.5118110236220472" footer="0.5118110236220472"/>
  <pageSetup horizontalDpi="600" verticalDpi="600" orientation="portrait" paperSize="9" scale="93" r:id="rId2"/>
  <rowBreaks count="3" manualBreakCount="3">
    <brk id="47" max="255" man="1"/>
    <brk id="90" max="255" man="1"/>
    <brk id="136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58">
      <selection activeCell="I47" sqref="I47"/>
    </sheetView>
  </sheetViews>
  <sheetFormatPr defaultColWidth="9.140625" defaultRowHeight="21.75"/>
  <cols>
    <col min="1" max="1" width="9.28125" style="210" bestFit="1" customWidth="1"/>
    <col min="2" max="2" width="9.140625" style="210" customWidth="1"/>
    <col min="3" max="3" width="16.421875" style="210" customWidth="1"/>
    <col min="4" max="4" width="6.00390625" style="210" customWidth="1"/>
    <col min="5" max="5" width="9.7109375" style="210" customWidth="1"/>
    <col min="6" max="6" width="9.28125" style="210" bestFit="1" customWidth="1"/>
    <col min="7" max="7" width="7.421875" style="210" customWidth="1"/>
    <col min="8" max="8" width="11.8515625" style="210" customWidth="1"/>
    <col min="9" max="9" width="10.421875" style="210" bestFit="1" customWidth="1"/>
    <col min="10" max="10" width="13.57421875" style="210" customWidth="1"/>
    <col min="11" max="11" width="9.28125" style="210" bestFit="1" customWidth="1"/>
    <col min="12" max="16384" width="9.140625" style="210" customWidth="1"/>
  </cols>
  <sheetData>
    <row r="1" spans="1:10" ht="21">
      <c r="A1" s="208" t="s">
        <v>76</v>
      </c>
      <c r="B1" s="208"/>
      <c r="C1" s="208"/>
      <c r="D1" s="208"/>
      <c r="E1" s="208"/>
      <c r="F1" s="208"/>
      <c r="G1" s="208"/>
      <c r="H1" s="208"/>
      <c r="I1" s="208"/>
      <c r="J1" s="209" t="s">
        <v>106</v>
      </c>
    </row>
    <row r="2" spans="1:10" ht="21">
      <c r="A2" s="211" t="s">
        <v>77</v>
      </c>
      <c r="B2" s="211"/>
      <c r="C2" s="212" t="str">
        <f>C7</f>
        <v>องค์การบริหารส่วนตำบลหนองขาม</v>
      </c>
      <c r="D2" s="212"/>
      <c r="E2" s="212"/>
      <c r="F2" s="212"/>
      <c r="G2" s="212"/>
      <c r="H2" s="212"/>
      <c r="I2" s="212"/>
      <c r="J2" s="212"/>
    </row>
    <row r="3" spans="1:6" ht="21">
      <c r="A3" s="213" t="s">
        <v>78</v>
      </c>
      <c r="B3" s="213"/>
      <c r="C3" s="241" t="str">
        <f>'ปร.4 '!O4</f>
        <v>ก่อสร้างถนนคอนกรีตเสริมเหล็ก</v>
      </c>
      <c r="D3" s="241"/>
      <c r="E3" s="241"/>
      <c r="F3" s="241"/>
    </row>
    <row r="4" spans="1:10" ht="21">
      <c r="A4" s="213"/>
      <c r="B4" s="214" t="str">
        <f>'ปร.4 '!O5</f>
        <v>ความกว้างผิวจราจร</v>
      </c>
      <c r="C4" s="288">
        <f>'ปร.4 '!P5</f>
        <v>5</v>
      </c>
      <c r="D4" s="215" t="str">
        <f>'ปร.4 '!Q5</f>
        <v>เมตร</v>
      </c>
      <c r="E4" s="216" t="s">
        <v>121</v>
      </c>
      <c r="F4" s="289">
        <f>'ปร.4 '!S5</f>
        <v>730</v>
      </c>
      <c r="G4" s="210" t="s">
        <v>127</v>
      </c>
      <c r="I4" s="290">
        <f>'ปร.4 '!V5</f>
        <v>3650</v>
      </c>
      <c r="J4" s="210" t="str">
        <f>'ปร.4 '!W5</f>
        <v>ตารางเมตร</v>
      </c>
    </row>
    <row r="5" spans="1:6" ht="21">
      <c r="A5" s="209" t="s">
        <v>79</v>
      </c>
      <c r="B5" s="209"/>
      <c r="C5" s="292" t="str">
        <f>'ปร.4 '!O7</f>
        <v>บ้านฝาย หมู่ที่1 บ้านฝาย หมู่ที่3 -บ้านหนองตาไก้</v>
      </c>
      <c r="D5" s="292"/>
      <c r="E5" s="292"/>
      <c r="F5" s="292"/>
    </row>
    <row r="6" spans="1:7" ht="21">
      <c r="A6" s="209" t="s">
        <v>80</v>
      </c>
      <c r="B6" s="209"/>
      <c r="C6" s="218" t="str">
        <f>'ปร.4 '!O8</f>
        <v>หมู่ที่ </v>
      </c>
      <c r="D6" s="220" t="str">
        <f>'ปร.4 '!P8</f>
        <v>1 บ้านฝาย</v>
      </c>
      <c r="G6" s="210" t="str">
        <f>'ปร.4 '!Q8</f>
        <v>ตำบลหนองขาม อำเภอคอนสวรรค์ จังหวัดชัยภูมิ</v>
      </c>
    </row>
    <row r="7" spans="1:4" ht="21">
      <c r="A7" s="217" t="s">
        <v>81</v>
      </c>
      <c r="B7" s="217"/>
      <c r="C7" s="209" t="str">
        <f>'ปร.4 '!O9</f>
        <v>องค์การบริหารส่วนตำบลหนองขาม</v>
      </c>
      <c r="D7" s="209"/>
    </row>
    <row r="8" spans="1:7" ht="21">
      <c r="A8" s="217" t="s">
        <v>82</v>
      </c>
      <c r="B8" s="217"/>
      <c r="E8" s="210" t="s">
        <v>83</v>
      </c>
      <c r="F8" s="219">
        <f>'ปร.4 '!R10</f>
        <v>1</v>
      </c>
      <c r="G8" s="210" t="s">
        <v>65</v>
      </c>
    </row>
    <row r="9" spans="1:7" ht="21">
      <c r="A9" s="217" t="s">
        <v>84</v>
      </c>
      <c r="B9" s="217"/>
      <c r="C9" s="217"/>
      <c r="E9" s="210" t="s">
        <v>83</v>
      </c>
      <c r="F9" s="219">
        <f>'ปร.4 '!R11</f>
        <v>2</v>
      </c>
      <c r="G9" s="210" t="s">
        <v>65</v>
      </c>
    </row>
    <row r="10" spans="1:4" ht="21">
      <c r="A10" s="220"/>
      <c r="B10" s="220"/>
      <c r="C10" s="293"/>
      <c r="D10" s="221"/>
    </row>
    <row r="12" spans="1:10" ht="21">
      <c r="A12" s="222" t="s">
        <v>86</v>
      </c>
      <c r="B12" s="223" t="s">
        <v>31</v>
      </c>
      <c r="C12" s="224"/>
      <c r="D12" s="225" t="s">
        <v>107</v>
      </c>
      <c r="E12" s="226"/>
      <c r="F12" s="227" t="s">
        <v>108</v>
      </c>
      <c r="G12" s="225" t="s">
        <v>107</v>
      </c>
      <c r="H12" s="226"/>
      <c r="I12" s="223" t="s">
        <v>38</v>
      </c>
      <c r="J12" s="226"/>
    </row>
    <row r="13" spans="1:10" ht="21">
      <c r="A13" s="228"/>
      <c r="B13" s="229"/>
      <c r="C13" s="230"/>
      <c r="D13" s="231" t="s">
        <v>109</v>
      </c>
      <c r="E13" s="232"/>
      <c r="F13" s="233"/>
      <c r="G13" s="231" t="s">
        <v>110</v>
      </c>
      <c r="H13" s="232"/>
      <c r="I13" s="229"/>
      <c r="J13" s="232"/>
    </row>
    <row r="14" spans="1:10" ht="21">
      <c r="A14" s="234"/>
      <c r="B14" s="235"/>
      <c r="C14" s="236"/>
      <c r="D14" s="237" t="s">
        <v>111</v>
      </c>
      <c r="E14" s="238"/>
      <c r="F14" s="239"/>
      <c r="G14" s="237" t="s">
        <v>111</v>
      </c>
      <c r="H14" s="238"/>
      <c r="I14" s="235"/>
      <c r="J14" s="238"/>
    </row>
    <row r="15" spans="1:10" ht="23.25" customHeight="1">
      <c r="A15" s="240">
        <v>1</v>
      </c>
      <c r="B15" s="241" t="s">
        <v>205</v>
      </c>
      <c r="C15" s="241"/>
      <c r="D15" s="242">
        <f>'ปร.4 '!T82</f>
        <v>1286468.4959</v>
      </c>
      <c r="E15" s="243"/>
      <c r="F15" s="244">
        <v>1.3624</v>
      </c>
      <c r="G15" s="294">
        <f>F15*D15</f>
        <v>1752684.67881416</v>
      </c>
      <c r="H15" s="295"/>
      <c r="I15" s="247" t="s">
        <v>108</v>
      </c>
      <c r="J15" s="248"/>
    </row>
    <row r="16" spans="1:10" ht="21">
      <c r="A16" s="240"/>
      <c r="B16" s="241"/>
      <c r="C16" s="241"/>
      <c r="D16" s="249"/>
      <c r="E16" s="243"/>
      <c r="F16" s="250"/>
      <c r="G16" s="251"/>
      <c r="H16" s="252"/>
      <c r="I16" s="253" t="s">
        <v>112</v>
      </c>
      <c r="J16" s="254"/>
    </row>
    <row r="17" spans="1:10" ht="21">
      <c r="A17" s="240"/>
      <c r="B17" s="241"/>
      <c r="C17" s="241"/>
      <c r="D17" s="255"/>
      <c r="E17" s="256"/>
      <c r="F17" s="250"/>
      <c r="G17" s="251"/>
      <c r="H17" s="257"/>
      <c r="I17" s="253" t="s">
        <v>131</v>
      </c>
      <c r="J17" s="254"/>
    </row>
    <row r="18" spans="1:10" ht="21">
      <c r="A18" s="240"/>
      <c r="B18" s="258"/>
      <c r="C18" s="259"/>
      <c r="D18" s="249"/>
      <c r="E18" s="243"/>
      <c r="F18" s="215"/>
      <c r="G18" s="251"/>
      <c r="H18" s="252"/>
      <c r="I18" s="253" t="s">
        <v>124</v>
      </c>
      <c r="J18" s="254"/>
    </row>
    <row r="19" spans="1:10" ht="21">
      <c r="A19" s="260"/>
      <c r="B19" s="261"/>
      <c r="C19" s="262"/>
      <c r="D19" s="263"/>
      <c r="E19" s="264"/>
      <c r="F19" s="212"/>
      <c r="G19" s="265"/>
      <c r="H19" s="266"/>
      <c r="I19" s="267" t="s">
        <v>113</v>
      </c>
      <c r="J19" s="268"/>
    </row>
    <row r="20" spans="1:12" ht="23.25" customHeight="1">
      <c r="A20" s="269" t="s">
        <v>114</v>
      </c>
      <c r="B20" s="270"/>
      <c r="C20" s="271" t="s">
        <v>115</v>
      </c>
      <c r="D20" s="271"/>
      <c r="E20" s="271"/>
      <c r="F20" s="271"/>
      <c r="G20" s="296">
        <f>SUM(G15:H15)</f>
        <v>1752684.67881416</v>
      </c>
      <c r="H20" s="296"/>
      <c r="I20" s="273" t="s">
        <v>37</v>
      </c>
      <c r="J20" s="274"/>
      <c r="K20" s="210">
        <f>G20/'ปร.4 '!R17</f>
        <v>480.18758323675615</v>
      </c>
      <c r="L20" s="210" t="s">
        <v>69</v>
      </c>
    </row>
    <row r="21" spans="1:10" ht="23.25" customHeight="1">
      <c r="A21" s="275"/>
      <c r="B21" s="215"/>
      <c r="C21" s="276" t="s">
        <v>96</v>
      </c>
      <c r="D21" s="276"/>
      <c r="E21" s="276"/>
      <c r="F21" s="276"/>
      <c r="G21" s="297">
        <f>IF(G20&lt;10000000,ROUNDDOWN(G20,-2),ROUNDDOWN(G20,-4))</f>
        <v>1752600</v>
      </c>
      <c r="H21" s="297"/>
      <c r="I21" s="278" t="s">
        <v>37</v>
      </c>
      <c r="J21" s="279"/>
    </row>
    <row r="22" spans="1:10" ht="21">
      <c r="A22" s="280"/>
      <c r="B22" s="212"/>
      <c r="C22" s="281" t="s">
        <v>87</v>
      </c>
      <c r="D22" s="282" t="str">
        <f>_xlfn.BAHTTEXT(G21)</f>
        <v>หนึ่งล้านเจ็ดแสนห้าหมื่นสองพันหกร้อยบาทถ้วน</v>
      </c>
      <c r="E22" s="282"/>
      <c r="F22" s="282"/>
      <c r="G22" s="282"/>
      <c r="H22" s="282"/>
      <c r="I22" s="282"/>
      <c r="J22" s="283"/>
    </row>
    <row r="23" spans="1:10" ht="21">
      <c r="A23" s="270"/>
      <c r="B23" s="270"/>
      <c r="C23" s="270"/>
      <c r="D23" s="270"/>
      <c r="E23" s="270"/>
      <c r="F23" s="270"/>
      <c r="G23" s="270"/>
      <c r="H23" s="270"/>
      <c r="I23" s="270"/>
      <c r="J23" s="270"/>
    </row>
    <row r="24" ht="21">
      <c r="B24" s="284"/>
    </row>
    <row r="25" spans="2:6" ht="21">
      <c r="B25" s="218"/>
      <c r="D25" s="210" t="s">
        <v>263</v>
      </c>
      <c r="F25" s="218"/>
    </row>
    <row r="26" spans="2:10" ht="21">
      <c r="B26" s="216"/>
      <c r="C26" s="285"/>
      <c r="D26" s="216" t="s">
        <v>264</v>
      </c>
      <c r="E26" s="286" t="s">
        <v>204</v>
      </c>
      <c r="F26" s="286"/>
      <c r="J26" s="216"/>
    </row>
    <row r="27" spans="2:10" ht="21">
      <c r="B27" s="216"/>
      <c r="C27" s="285"/>
      <c r="D27" s="216"/>
      <c r="E27" s="216"/>
      <c r="G27" s="286"/>
      <c r="H27" s="286"/>
      <c r="J27" s="216"/>
    </row>
    <row r="28" spans="2:10" ht="21">
      <c r="B28" s="216"/>
      <c r="C28" s="216"/>
      <c r="D28" s="210" t="s">
        <v>265</v>
      </c>
      <c r="E28" s="216"/>
      <c r="J28" s="216"/>
    </row>
    <row r="29" spans="5:6" ht="21">
      <c r="E29" s="286" t="s">
        <v>194</v>
      </c>
      <c r="F29" s="286"/>
    </row>
    <row r="30" spans="2:10" ht="21">
      <c r="B30" s="218"/>
      <c r="F30" s="218"/>
      <c r="J30" s="216"/>
    </row>
    <row r="31" spans="4:10" ht="21">
      <c r="D31" s="210" t="s">
        <v>266</v>
      </c>
      <c r="G31" s="216"/>
      <c r="H31" s="216"/>
      <c r="J31" s="216"/>
    </row>
    <row r="32" spans="2:10" ht="21">
      <c r="B32" s="216"/>
      <c r="C32" s="216"/>
      <c r="D32" s="216"/>
      <c r="E32" s="286" t="s">
        <v>267</v>
      </c>
      <c r="F32" s="286"/>
      <c r="G32" s="286"/>
      <c r="H32" s="286"/>
      <c r="I32" s="216"/>
      <c r="J32" s="216"/>
    </row>
    <row r="34" spans="2:10" ht="21">
      <c r="B34" s="216"/>
      <c r="C34" s="216"/>
      <c r="D34" s="216"/>
      <c r="E34" s="216"/>
      <c r="G34" s="216"/>
      <c r="H34" s="216"/>
      <c r="I34" s="216"/>
      <c r="J34" s="216"/>
    </row>
    <row r="35" spans="2:10" ht="21">
      <c r="B35" s="216"/>
      <c r="C35" s="216"/>
      <c r="D35" s="216"/>
      <c r="E35" s="216"/>
      <c r="G35" s="216"/>
      <c r="H35" s="216"/>
      <c r="I35" s="216"/>
      <c r="J35" s="216"/>
    </row>
    <row r="36" spans="2:10" ht="21">
      <c r="B36" s="216"/>
      <c r="C36" s="216"/>
      <c r="D36" s="216"/>
      <c r="E36" s="216"/>
      <c r="G36" s="216"/>
      <c r="H36" s="216"/>
      <c r="I36" s="216"/>
      <c r="J36" s="216"/>
    </row>
    <row r="37" spans="2:10" ht="21">
      <c r="B37" s="216"/>
      <c r="C37" s="216"/>
      <c r="D37" s="216"/>
      <c r="E37" s="216"/>
      <c r="G37" s="216"/>
      <c r="H37" s="216"/>
      <c r="I37" s="216"/>
      <c r="J37" s="216"/>
    </row>
    <row r="38" spans="1:10" ht="21">
      <c r="A38" s="208" t="s">
        <v>128</v>
      </c>
      <c r="B38" s="208"/>
      <c r="C38" s="208"/>
      <c r="D38" s="208"/>
      <c r="E38" s="208"/>
      <c r="F38" s="208"/>
      <c r="G38" s="208"/>
      <c r="H38" s="208"/>
      <c r="I38" s="208"/>
      <c r="J38" s="209" t="s">
        <v>106</v>
      </c>
    </row>
    <row r="39" spans="1:10" ht="21">
      <c r="A39" s="219"/>
      <c r="B39" s="219"/>
      <c r="C39" s="219"/>
      <c r="D39" s="219"/>
      <c r="E39" s="219"/>
      <c r="F39" s="219"/>
      <c r="G39" s="219"/>
      <c r="H39" s="219"/>
      <c r="I39" s="219"/>
      <c r="J39" s="209"/>
    </row>
    <row r="40" spans="1:10" ht="21">
      <c r="A40" s="211" t="s">
        <v>77</v>
      </c>
      <c r="B40" s="211"/>
      <c r="C40" s="211" t="str">
        <f>C2</f>
        <v>องค์การบริหารส่วนตำบลหนองขาม</v>
      </c>
      <c r="D40" s="212"/>
      <c r="E40" s="212"/>
      <c r="F40" s="212"/>
      <c r="G40" s="212"/>
      <c r="H40" s="212"/>
      <c r="I40" s="212"/>
      <c r="J40" s="212"/>
    </row>
    <row r="41" spans="1:6" ht="21">
      <c r="A41" s="213" t="s">
        <v>78</v>
      </c>
      <c r="B41" s="213"/>
      <c r="C41" s="287" t="str">
        <f>C3</f>
        <v>ก่อสร้างถนนคอนกรีตเสริมเหล็ก</v>
      </c>
      <c r="D41" s="287"/>
      <c r="E41" s="287"/>
      <c r="F41" s="287"/>
    </row>
    <row r="42" spans="1:10" ht="21">
      <c r="A42" s="213"/>
      <c r="B42" s="214" t="s">
        <v>120</v>
      </c>
      <c r="C42" s="288">
        <f>C4</f>
        <v>5</v>
      </c>
      <c r="D42" s="215" t="s">
        <v>17</v>
      </c>
      <c r="E42" s="216" t="s">
        <v>121</v>
      </c>
      <c r="F42" s="289">
        <f>F4</f>
        <v>730</v>
      </c>
      <c r="G42" s="210" t="s">
        <v>127</v>
      </c>
      <c r="I42" s="290">
        <f>I4</f>
        <v>3650</v>
      </c>
      <c r="J42" s="210" t="str">
        <f>J4</f>
        <v>ตารางเมตร</v>
      </c>
    </row>
    <row r="43" spans="1:6" ht="21">
      <c r="A43" s="209" t="s">
        <v>79</v>
      </c>
      <c r="B43" s="209"/>
      <c r="C43" s="217" t="str">
        <f>'ปร.4 '!O7</f>
        <v>บ้านฝาย หมู่ที่1 บ้านฝาย หมู่ที่3 -บ้านหนองตาไก้</v>
      </c>
      <c r="D43" s="217"/>
      <c r="E43" s="217"/>
      <c r="F43" s="217"/>
    </row>
    <row r="44" spans="1:7" ht="21">
      <c r="A44" s="209" t="s">
        <v>80</v>
      </c>
      <c r="B44" s="209"/>
      <c r="C44" s="218" t="s">
        <v>129</v>
      </c>
      <c r="D44" s="220" t="str">
        <f>('ปร.4 '!P8)</f>
        <v>1 บ้านฝาย</v>
      </c>
      <c r="G44" s="210" t="str">
        <f>G6</f>
        <v>ตำบลหนองขาม อำเภอคอนสวรรค์ จังหวัดชัยภูมิ</v>
      </c>
    </row>
    <row r="45" spans="1:4" ht="21">
      <c r="A45" s="217" t="s">
        <v>81</v>
      </c>
      <c r="B45" s="217"/>
      <c r="C45" s="209" t="str">
        <f>C7</f>
        <v>องค์การบริหารส่วนตำบลหนองขาม</v>
      </c>
      <c r="D45" s="209"/>
    </row>
    <row r="46" spans="1:7" ht="21">
      <c r="A46" s="217" t="s">
        <v>82</v>
      </c>
      <c r="B46" s="217"/>
      <c r="E46" s="210" t="s">
        <v>83</v>
      </c>
      <c r="F46" s="219">
        <f>'ปร.4 '!R10</f>
        <v>1</v>
      </c>
      <c r="G46" s="210" t="s">
        <v>65</v>
      </c>
    </row>
    <row r="47" spans="1:7" ht="21">
      <c r="A47" s="217" t="s">
        <v>84</v>
      </c>
      <c r="B47" s="217"/>
      <c r="C47" s="217"/>
      <c r="E47" s="210" t="s">
        <v>83</v>
      </c>
      <c r="F47" s="219">
        <f>F9</f>
        <v>2</v>
      </c>
      <c r="G47" s="210" t="s">
        <v>65</v>
      </c>
    </row>
    <row r="48" spans="1:4" ht="21">
      <c r="A48" s="217" t="s">
        <v>122</v>
      </c>
      <c r="B48" s="217"/>
      <c r="C48" s="217"/>
      <c r="D48" s="221"/>
    </row>
    <row r="50" spans="1:10" ht="21">
      <c r="A50" s="222" t="s">
        <v>86</v>
      </c>
      <c r="B50" s="223" t="s">
        <v>31</v>
      </c>
      <c r="C50" s="224"/>
      <c r="D50" s="225" t="s">
        <v>107</v>
      </c>
      <c r="E50" s="226"/>
      <c r="F50" s="227" t="s">
        <v>108</v>
      </c>
      <c r="G50" s="225" t="s">
        <v>107</v>
      </c>
      <c r="H50" s="226"/>
      <c r="I50" s="223" t="s">
        <v>38</v>
      </c>
      <c r="J50" s="226"/>
    </row>
    <row r="51" spans="1:10" ht="21">
      <c r="A51" s="228"/>
      <c r="B51" s="229"/>
      <c r="C51" s="230"/>
      <c r="D51" s="231" t="s">
        <v>109</v>
      </c>
      <c r="E51" s="232"/>
      <c r="F51" s="233"/>
      <c r="G51" s="231" t="s">
        <v>110</v>
      </c>
      <c r="H51" s="232"/>
      <c r="I51" s="229"/>
      <c r="J51" s="232"/>
    </row>
    <row r="52" spans="1:10" ht="21">
      <c r="A52" s="234"/>
      <c r="B52" s="235"/>
      <c r="C52" s="236"/>
      <c r="D52" s="237" t="s">
        <v>111</v>
      </c>
      <c r="E52" s="238"/>
      <c r="F52" s="239"/>
      <c r="G52" s="237" t="s">
        <v>111</v>
      </c>
      <c r="H52" s="238"/>
      <c r="I52" s="235"/>
      <c r="J52" s="238"/>
    </row>
    <row r="53" spans="1:10" ht="21">
      <c r="A53" s="240">
        <v>1</v>
      </c>
      <c r="B53" s="241" t="str">
        <f>B15</f>
        <v>ถนนคอนกรีตเสริมเหล็ก</v>
      </c>
      <c r="C53" s="241"/>
      <c r="D53" s="242"/>
      <c r="E53" s="243"/>
      <c r="F53" s="244"/>
      <c r="G53" s="245"/>
      <c r="H53" s="246"/>
      <c r="I53" s="247" t="s">
        <v>108</v>
      </c>
      <c r="J53" s="248"/>
    </row>
    <row r="54" spans="1:10" ht="21">
      <c r="A54" s="240"/>
      <c r="B54" s="241"/>
      <c r="C54" s="241"/>
      <c r="D54" s="249"/>
      <c r="E54" s="243"/>
      <c r="F54" s="250"/>
      <c r="G54" s="251"/>
      <c r="H54" s="252"/>
      <c r="I54" s="253" t="s">
        <v>112</v>
      </c>
      <c r="J54" s="254"/>
    </row>
    <row r="55" spans="1:10" ht="21">
      <c r="A55" s="240"/>
      <c r="B55" s="241"/>
      <c r="C55" s="241"/>
      <c r="D55" s="249"/>
      <c r="E55" s="243"/>
      <c r="F55" s="250"/>
      <c r="G55" s="251"/>
      <c r="H55" s="252"/>
      <c r="I55" s="253" t="s">
        <v>131</v>
      </c>
      <c r="J55" s="254"/>
    </row>
    <row r="56" spans="1:10" ht="21">
      <c r="A56" s="240"/>
      <c r="B56" s="258"/>
      <c r="C56" s="259"/>
      <c r="D56" s="249"/>
      <c r="E56" s="243"/>
      <c r="F56" s="215"/>
      <c r="G56" s="251"/>
      <c r="H56" s="252"/>
      <c r="I56" s="253" t="s">
        <v>124</v>
      </c>
      <c r="J56" s="254"/>
    </row>
    <row r="57" spans="1:10" ht="21">
      <c r="A57" s="260"/>
      <c r="B57" s="261"/>
      <c r="C57" s="262"/>
      <c r="D57" s="263"/>
      <c r="E57" s="264"/>
      <c r="F57" s="212"/>
      <c r="G57" s="265"/>
      <c r="H57" s="266"/>
      <c r="I57" s="267" t="s">
        <v>113</v>
      </c>
      <c r="J57" s="268"/>
    </row>
    <row r="58" spans="1:10" ht="21">
      <c r="A58" s="269" t="s">
        <v>114</v>
      </c>
      <c r="B58" s="270"/>
      <c r="C58" s="271" t="s">
        <v>115</v>
      </c>
      <c r="D58" s="271"/>
      <c r="E58" s="271"/>
      <c r="F58" s="271"/>
      <c r="H58" s="272"/>
      <c r="I58" s="273" t="s">
        <v>37</v>
      </c>
      <c r="J58" s="274"/>
    </row>
    <row r="59" spans="1:10" ht="21">
      <c r="A59" s="275"/>
      <c r="B59" s="215"/>
      <c r="C59" s="276" t="s">
        <v>96</v>
      </c>
      <c r="D59" s="276"/>
      <c r="E59" s="276"/>
      <c r="F59" s="276"/>
      <c r="G59" s="277"/>
      <c r="H59" s="291"/>
      <c r="I59" s="278" t="s">
        <v>37</v>
      </c>
      <c r="J59" s="279"/>
    </row>
    <row r="60" spans="1:10" ht="21">
      <c r="A60" s="280"/>
      <c r="B60" s="212"/>
      <c r="C60" s="281" t="s">
        <v>87</v>
      </c>
      <c r="D60" s="282"/>
      <c r="E60" s="282"/>
      <c r="F60" s="282"/>
      <c r="G60" s="282"/>
      <c r="H60" s="282"/>
      <c r="I60" s="282"/>
      <c r="J60" s="283"/>
    </row>
    <row r="61" spans="1:10" ht="21">
      <c r="A61" s="270"/>
      <c r="B61" s="270"/>
      <c r="C61" s="270"/>
      <c r="D61" s="270"/>
      <c r="E61" s="270"/>
      <c r="F61" s="270"/>
      <c r="G61" s="270"/>
      <c r="H61" s="270"/>
      <c r="I61" s="270"/>
      <c r="J61" s="270"/>
    </row>
    <row r="62" ht="21">
      <c r="B62" s="284"/>
    </row>
    <row r="63" spans="6:9" ht="21">
      <c r="F63" s="218" t="s">
        <v>100</v>
      </c>
      <c r="I63" s="210" t="s">
        <v>269</v>
      </c>
    </row>
    <row r="64" spans="2:10" ht="21">
      <c r="B64" s="216"/>
      <c r="C64" s="216"/>
      <c r="D64" s="216"/>
      <c r="E64" s="216"/>
      <c r="G64" s="216" t="s">
        <v>268</v>
      </c>
      <c r="H64" s="216"/>
      <c r="J64" s="216"/>
    </row>
    <row r="65" spans="2:10" ht="21">
      <c r="B65" s="216"/>
      <c r="C65" s="216"/>
      <c r="D65" s="216"/>
      <c r="E65" s="216"/>
      <c r="F65" s="216" t="s">
        <v>270</v>
      </c>
      <c r="H65" s="216"/>
      <c r="J65" s="216"/>
    </row>
    <row r="66" spans="2:10" ht="21">
      <c r="B66" s="216"/>
      <c r="C66" s="216"/>
      <c r="D66" s="216"/>
      <c r="E66" s="216"/>
      <c r="F66" s="218"/>
      <c r="G66" s="210" t="s">
        <v>271</v>
      </c>
      <c r="J66" s="216"/>
    </row>
    <row r="67" spans="7:8" ht="21">
      <c r="G67" s="286"/>
      <c r="H67" s="286"/>
    </row>
    <row r="68" spans="2:10" ht="21">
      <c r="B68" s="216"/>
      <c r="C68" s="216"/>
      <c r="D68" s="216"/>
      <c r="E68" s="216"/>
      <c r="G68" s="286"/>
      <c r="H68" s="286"/>
      <c r="J68" s="216"/>
    </row>
    <row r="69" spans="2:10" ht="21">
      <c r="B69" s="216"/>
      <c r="C69" s="216"/>
      <c r="D69" s="216"/>
      <c r="E69" s="216"/>
      <c r="G69" s="216"/>
      <c r="H69" s="216"/>
      <c r="I69" s="216"/>
      <c r="J69" s="216"/>
    </row>
    <row r="70" spans="2:10" ht="21">
      <c r="B70" s="216"/>
      <c r="C70" s="216"/>
      <c r="D70" s="216"/>
      <c r="E70" s="216"/>
      <c r="G70" s="216"/>
      <c r="H70" s="216"/>
      <c r="I70" s="216"/>
      <c r="J70" s="216"/>
    </row>
    <row r="72" spans="2:10" ht="21">
      <c r="B72" s="216"/>
      <c r="C72" s="216"/>
      <c r="D72" s="216"/>
      <c r="E72" s="216"/>
      <c r="G72" s="216"/>
      <c r="H72" s="216"/>
      <c r="I72" s="216"/>
      <c r="J72" s="216"/>
    </row>
    <row r="73" spans="2:10" ht="21">
      <c r="B73" s="216"/>
      <c r="C73" s="216"/>
      <c r="D73" s="216"/>
      <c r="E73" s="216"/>
      <c r="G73" s="216"/>
      <c r="H73" s="216"/>
      <c r="I73" s="216"/>
      <c r="J73" s="216"/>
    </row>
    <row r="74" spans="2:10" ht="21">
      <c r="B74" s="216"/>
      <c r="C74" s="216"/>
      <c r="D74" s="216"/>
      <c r="E74" s="216"/>
      <c r="G74" s="216"/>
      <c r="H74" s="216"/>
      <c r="I74" s="216"/>
      <c r="J74" s="216"/>
    </row>
  </sheetData>
  <sheetProtection/>
  <mergeCells count="79">
    <mergeCell ref="G20:H20"/>
    <mergeCell ref="G21:H21"/>
    <mergeCell ref="E32:F32"/>
    <mergeCell ref="I15:J15"/>
    <mergeCell ref="F12:F14"/>
    <mergeCell ref="A1:I1"/>
    <mergeCell ref="A9:C9"/>
    <mergeCell ref="A8:B8"/>
    <mergeCell ref="A7:B7"/>
    <mergeCell ref="C5:F5"/>
    <mergeCell ref="G12:H12"/>
    <mergeCell ref="C3:F3"/>
    <mergeCell ref="A12:A14"/>
    <mergeCell ref="I17:J17"/>
    <mergeCell ref="B18:C18"/>
    <mergeCell ref="I12:J14"/>
    <mergeCell ref="D13:E13"/>
    <mergeCell ref="G13:H13"/>
    <mergeCell ref="I16:J16"/>
    <mergeCell ref="B16:C16"/>
    <mergeCell ref="D16:E16"/>
    <mergeCell ref="D14:E14"/>
    <mergeCell ref="D15:E15"/>
    <mergeCell ref="B12:C14"/>
    <mergeCell ref="G14:H14"/>
    <mergeCell ref="B15:C15"/>
    <mergeCell ref="D19:E19"/>
    <mergeCell ref="B17:C17"/>
    <mergeCell ref="D17:E17"/>
    <mergeCell ref="D12:E12"/>
    <mergeCell ref="G15:H15"/>
    <mergeCell ref="D22:J22"/>
    <mergeCell ref="C21:F21"/>
    <mergeCell ref="I19:J19"/>
    <mergeCell ref="D18:E18"/>
    <mergeCell ref="A38:I38"/>
    <mergeCell ref="C20:F20"/>
    <mergeCell ref="E29:F29"/>
    <mergeCell ref="G27:H27"/>
    <mergeCell ref="B19:C19"/>
    <mergeCell ref="I18:J18"/>
    <mergeCell ref="C41:F41"/>
    <mergeCell ref="G32:H32"/>
    <mergeCell ref="C43:F43"/>
    <mergeCell ref="A45:B45"/>
    <mergeCell ref="E26:F26"/>
    <mergeCell ref="A46:B46"/>
    <mergeCell ref="A47:C47"/>
    <mergeCell ref="A48:C48"/>
    <mergeCell ref="A50:A52"/>
    <mergeCell ref="B50:C52"/>
    <mergeCell ref="D50:E50"/>
    <mergeCell ref="F50:F52"/>
    <mergeCell ref="G50:H50"/>
    <mergeCell ref="I50:J52"/>
    <mergeCell ref="D51:E51"/>
    <mergeCell ref="G51:H51"/>
    <mergeCell ref="D52:E52"/>
    <mergeCell ref="G52:H52"/>
    <mergeCell ref="B53:C53"/>
    <mergeCell ref="D53:E53"/>
    <mergeCell ref="I53:J53"/>
    <mergeCell ref="B54:C54"/>
    <mergeCell ref="D54:E54"/>
    <mergeCell ref="I54:J54"/>
    <mergeCell ref="B55:C55"/>
    <mergeCell ref="D55:E55"/>
    <mergeCell ref="I55:J55"/>
    <mergeCell ref="B56:C56"/>
    <mergeCell ref="D56:E56"/>
    <mergeCell ref="I56:J56"/>
    <mergeCell ref="B57:C57"/>
    <mergeCell ref="D57:E57"/>
    <mergeCell ref="I57:J57"/>
    <mergeCell ref="C58:F58"/>
    <mergeCell ref="G67:H67"/>
    <mergeCell ref="G68:H68"/>
    <mergeCell ref="C59:F59"/>
    <mergeCell ref="D60:J60"/>
  </mergeCells>
  <printOptions/>
  <pageMargins left="0.59" right="0" top="0.98425196850393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Mr.KKD</cp:lastModifiedBy>
  <cp:lastPrinted>2020-04-01T05:00:51Z</cp:lastPrinted>
  <dcterms:created xsi:type="dcterms:W3CDTF">2002-02-26T07:27:13Z</dcterms:created>
  <dcterms:modified xsi:type="dcterms:W3CDTF">2020-04-01T07:05:17Z</dcterms:modified>
  <cp:category/>
  <cp:version/>
  <cp:contentType/>
  <cp:contentStatus/>
</cp:coreProperties>
</file>